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2792f8d1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 CMPs" sheetId="1" r:id="Re2aad96ec09a4433"/>
    <x:sheet xmlns:r="http://schemas.openxmlformats.org/officeDocument/2006/relationships" name="Other CMPs" sheetId="2" r:id="R2a85305043874f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.00"/>
    <x:numFmt numFmtId="201" formatCode="0.0000000"/>
    <x:numFmt numFmtId="202" formatCode="0.00"/>
    <x:numFmt numFmtId="203" formatCode="0.000000"/>
    <x:numFmt numFmtId="204" formatCode="0.0%"/>
    <x:numFmt numFmtId="205" formatCode="0.0000"/>
    <x:numFmt numFmtId="206" formatCode="0"/>
    <x:numFmt numFmtId="207" formatCode="0.0000000000"/>
    <x:numFmt numFmtId="208" formatCode="General"/>
  </x:numFmts>
  <x:fonts count="11">
    <x:font>
      <x:sz val="11"/>
      <x:name val="Carlito"/>
    </x:font>
    <x:font>
      <x:sz val="10"/>
      <x:color rgb="FF193649"/>
      <x:name val="Arial"/>
    </x:font>
    <x:font>
      <x:b/>
      <x:sz val="16"/>
      <x:color rgb="FF173F60"/>
      <x:name val="Arial"/>
    </x:font>
    <x:font>
      <x:sz val="10"/>
      <x:color rgb="FF516877"/>
      <x:name val="Arial"/>
    </x:font>
    <x:font>
      <x:b/>
      <x:sz val="10"/>
      <x:color rgb="FFFFFFFF"/>
      <x:name val="Arial"/>
    </x:font>
    <x:font>
      <x:b/>
      <x:sz val="10"/>
      <x:color rgb="FF193649"/>
      <x:name val="Arial"/>
    </x:font>
    <x:font>
      <x:sz val="10"/>
      <x:color rgb="FF193649"/>
      <x:name val="Arial"/>
    </x:font>
    <x:font>
      <x:b/>
      <x:sz val="16"/>
      <x:color rgb="FF173F60"/>
      <x:name val="Arial"/>
    </x:font>
    <x:font>
      <x:sz val="10"/>
      <x:color rgb="FF516877"/>
      <x:name val="Arial"/>
    </x:font>
    <x:font>
      <x:b/>
      <x:sz val="10"/>
      <x:color rgb="FFFFFFFF"/>
      <x:name val="Arial"/>
    </x:font>
    <x:font>
      <x:b/>
      <x:sz val="10"/>
      <x:color rgb="FF193649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73F60"/>
      </x:patternFill>
    </x:fill>
    <x:fill>
      <x:patternFill patternType="solid">
        <x:fgColor rgb="FFE8F2F0"/>
      </x:patternFill>
    </x:fill>
    <x:fill>
      <x:patternFill patternType="solid">
        <x:fgColor rgb="FFFFF3DC"/>
      </x:patternFill>
    </x:fill>
    <x:fill>
      <x:patternFill patternType="solid">
        <x:fgColor rgb="FFF3F6F8"/>
      </x:patternFill>
    </x:fill>
    <x:fill>
      <x:patternFill patternType="solid">
        <x:fgColor rgb="FF173F60"/>
      </x:patternFill>
    </x:fill>
    <x:fill>
      <x:patternFill patternType="solid">
        <x:fgColor rgb="FFF3F6F8"/>
      </x:patternFill>
    </x:fill>
    <x:fill>
      <x:patternFill patternType="solid">
        <x:fgColor rgb="FFE8F2F0"/>
      </x:patternFill>
    </x:fill>
    <x:fill>
      <x:patternFill patternType="solid">
        <x:fgColor rgb="FFFFF3DC"/>
      </x:patternFill>
    </x:fill>
  </x:fills>
  <x:borders count="2">
    <x:border/>
    <x:border>
      <x:bottom style="thin">
        <x:color rgb="FF00746F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208" fontId="6" fillId="0" borderId="0" xfId="0" applyNumberFormat="1" applyFont="1" applyFill="1" applyBorder="1"/>
    <x:xf numFmtId="208" fontId="6" fillId="0" borderId="0" xfId="0" applyNumberFormat="1" applyFont="1" applyFill="1" applyBorder="1" applyAlignment="1">
      <x:alignment wrapText="0"/>
    </x:xf>
    <x:xf numFmtId="208" fontId="6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/>
    <x:xf numFmtId="208" fontId="7" fillId="0" borderId="0" xfId="0" applyNumberFormat="1" applyFont="1" applyFill="1" applyBorder="1"/>
    <x:xf numFmtId="208" fontId="7" fillId="0" borderId="0" xfId="0" applyNumberFormat="1" applyFont="1" applyFill="1" applyBorder="1" applyAlignment="1">
      <x:alignment wrapText="0"/>
    </x:xf>
    <x:xf numFmtId="208" fontId="7" fillId="0" borderId="0" xfId="0" applyNumberFormat="1" applyFont="1" applyFill="1" applyBorder="1" applyAlignment="1">
      <x:alignment vertical="center" wrapText="0"/>
    </x:xf>
    <x:xf numFmtId="0" fontId="6" fillId="0" borderId="1" xfId="0" applyNumberFormat="1" applyFont="1" applyFill="1" applyBorder="1"/>
    <x:xf numFmtId="208" fontId="6" fillId="0" borderId="1" xfId="0" applyNumberFormat="1" applyFont="1" applyFill="1" applyBorder="1"/>
    <x:xf numFmtId="208" fontId="6" fillId="0" borderId="1" xfId="0" applyNumberFormat="1" applyFont="1" applyFill="1" applyBorder="1" applyAlignment="1">
      <x:alignment wrapText="0"/>
    </x:xf>
    <x:xf numFmtId="208" fontId="6" fillId="0" borderId="1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/>
    <x:xf numFmtId="208" fontId="8" fillId="0" borderId="0" xfId="0" applyNumberFormat="1" applyFont="1" applyFill="1" applyBorder="1"/>
    <x:xf numFmtId="208" fontId="8" fillId="0" borderId="0" xfId="0" applyNumberFormat="1" applyFont="1" applyFill="1" applyBorder="1" applyAlignment="1">
      <x:alignment wrapText="0"/>
    </x:xf>
    <x:xf numFmtId="208" fontId="8" fillId="0" borderId="0" xfId="0" applyNumberFormat="1" applyFont="1" applyFill="1" applyBorder="1" applyAlignment="1">
      <x:alignment vertical="center" wrapText="0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208" fontId="9" fillId="6" borderId="0" xfId="0" applyNumberFormat="1" applyFont="1" applyFill="1" applyBorder="1"/>
    <x:xf numFmtId="208" fontId="9" fillId="6" borderId="0" xfId="0" applyNumberFormat="1" applyFont="1" applyFill="1" applyBorder="1" applyAlignment="1">
      <x:alignment wrapText="1"/>
    </x:xf>
    <x:xf numFmtId="208" fontId="9" fillId="6" borderId="0" xfId="0" applyNumberFormat="1" applyFont="1" applyFill="1" applyBorder="1" applyAlignment="1">
      <x:alignment horizontal="center" wrapText="1"/>
    </x:xf>
    <x:xf numFmtId="208" fontId="9" fillId="6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208" fontId="6" fillId="7" borderId="0" xfId="0" applyNumberFormat="1" applyFont="1" applyFill="1" applyBorder="1"/>
    <x:xf numFmtId="208" fontId="6" fillId="7" borderId="0" xfId="0" applyNumberFormat="1" applyFont="1" applyFill="1" applyBorder="1" applyAlignment="1">
      <x:alignment wrapText="0"/>
    </x:xf>
    <x:xf numFmtId="208" fontId="6" fillId="7" borderId="0" xfId="0" applyNumberFormat="1" applyFont="1" applyFill="1" applyBorder="1" applyAlignment="1">
      <x:alignment vertical="center" wrapText="0"/>
    </x:xf>
    <x:xf numFmtId="200" fontId="6" fillId="7" borderId="0" xfId="0" applyNumberFormat="1" applyFont="1" applyFill="1" applyBorder="1"/>
    <x:xf numFmtId="200" fontId="6" fillId="7" borderId="0" xfId="0" applyNumberFormat="1" applyFont="1" applyFill="1" applyBorder="1" applyAlignment="1">
      <x:alignment wrapText="0"/>
    </x:xf>
    <x:xf numFmtId="200" fontId="6" fillId="7" borderId="0" xfId="0" applyNumberFormat="1" applyFont="1" applyFill="1" applyBorder="1" applyAlignment="1">
      <x:alignment vertical="center" wrapText="0"/>
    </x:xf>
    <x:xf numFmtId="0" fontId="10" fillId="7" borderId="0" xfId="0" applyNumberFormat="1" applyFont="1" applyFill="1" applyBorder="1"/>
    <x:xf numFmtId="200" fontId="10" fillId="7" borderId="0" xfId="0" applyNumberFormat="1" applyFont="1" applyFill="1" applyBorder="1"/>
    <x:xf numFmtId="200" fontId="10" fillId="7" borderId="0" xfId="0" applyNumberFormat="1" applyFont="1" applyFill="1" applyBorder="1" applyAlignment="1">
      <x:alignment wrapText="0"/>
    </x:xf>
    <x:xf numFmtId="200" fontId="10" fillId="7" borderId="0" xfId="0" applyNumberFormat="1" applyFont="1" applyFill="1" applyBorder="1" applyAlignment="1">
      <x:alignment vertical="center" wrapText="0"/>
    </x:xf>
    <x:xf numFmtId="200" fontId="6" fillId="0" borderId="0" xfId="0" applyNumberFormat="1" applyFont="1" applyFill="1" applyBorder="1"/>
    <x:xf numFmtId="200" fontId="6" fillId="0" borderId="0" xfId="0" applyNumberFormat="1" applyFont="1" applyFill="1" applyBorder="1" applyAlignment="1">
      <x:alignment wrapText="0"/>
    </x:xf>
    <x:xf numFmtId="200" fontId="6" fillId="0" borderId="0" xfId="0" applyNumberFormat="1" applyFont="1" applyFill="1" applyBorder="1" applyAlignment="1">
      <x:alignment vertical="center" wrapText="0"/>
    </x:xf>
    <x:xf numFmtId="0" fontId="10" fillId="0" borderId="0" xfId="0" applyNumberFormat="1" applyFont="1" applyFill="1" applyBorder="1"/>
    <x:xf numFmtId="200" fontId="10" fillId="0" borderId="0" xfId="0" applyNumberFormat="1" applyFont="1" applyFill="1" applyBorder="1"/>
    <x:xf numFmtId="200" fontId="10" fillId="0" borderId="0" xfId="0" applyNumberFormat="1" applyFont="1" applyFill="1" applyBorder="1" applyAlignment="1">
      <x:alignment wrapText="0"/>
    </x:xf>
    <x:xf numFmtId="200" fontId="10" fillId="0" borderId="0" xfId="0" applyNumberFormat="1" applyFont="1" applyFill="1" applyBorder="1" applyAlignment="1">
      <x:alignment vertical="center" wrapText="0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208" fontId="10" fillId="8" borderId="0" xfId="0" applyNumberFormat="1" applyFont="1" applyFill="1" applyBorder="1"/>
    <x:xf numFmtId="208" fontId="10" fillId="8" borderId="0" xfId="0" applyNumberFormat="1" applyFont="1" applyFill="1" applyBorder="1" applyAlignment="1">
      <x:alignment wrapText="0"/>
    </x:xf>
    <x:xf numFmtId="208" fontId="10" fillId="8" borderId="0" xfId="0" applyNumberFormat="1" applyFont="1" applyFill="1" applyBorder="1" applyAlignment="1">
      <x:alignment vertical="center" wrapText="0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200" fontId="6" fillId="9" borderId="0" xfId="0" applyNumberFormat="1" applyFont="1" applyFill="1" applyBorder="1"/>
    <x:xf numFmtId="200" fontId="6" fillId="9" borderId="0" xfId="0" applyNumberFormat="1" applyFont="1" applyFill="1" applyBorder="1" applyAlignment="1">
      <x:alignment wrapText="0"/>
    </x:xf>
    <x:xf numFmtId="200" fontId="6" fillId="9" borderId="0" xfId="0" applyNumberFormat="1" applyFont="1" applyFill="1" applyBorder="1" applyAlignment="1">
      <x:alignment vertical="center" wrapText="0"/>
    </x:xf>
    <x:xf numFmtId="203" fontId="6" fillId="7" borderId="0" xfId="0" applyNumberFormat="1" applyFont="1" applyFill="1" applyBorder="1"/>
    <x:xf numFmtId="203" fontId="6" fillId="7" borderId="0" xfId="0" applyNumberFormat="1" applyFont="1" applyFill="1" applyBorder="1" applyAlignment="1">
      <x:alignment wrapText="0"/>
    </x:xf>
    <x:xf numFmtId="203" fontId="6" fillId="7" borderId="0" xfId="0" applyNumberFormat="1" applyFont="1" applyFill="1" applyBorder="1" applyAlignment="1">
      <x:alignment vertical="center" wrapText="0"/>
    </x:xf>
    <x:xf numFmtId="204" fontId="6" fillId="7" borderId="0" xfId="0" applyNumberFormat="1" applyFont="1" applyFill="1" applyBorder="1"/>
    <x:xf numFmtId="204" fontId="6" fillId="7" borderId="0" xfId="0" applyNumberFormat="1" applyFont="1" applyFill="1" applyBorder="1" applyAlignment="1">
      <x:alignment wrapText="0"/>
    </x:xf>
    <x:xf numFmtId="204" fontId="6" fillId="7" borderId="0" xfId="0" applyNumberFormat="1" applyFont="1" applyFill="1" applyBorder="1" applyAlignment="1">
      <x:alignment vertical="center" wrapText="0"/>
    </x:xf>
    <x:xf numFmtId="203" fontId="6" fillId="0" borderId="0" xfId="0" applyNumberFormat="1" applyFont="1" applyFill="1" applyBorder="1"/>
    <x:xf numFmtId="203" fontId="6" fillId="0" borderId="0" xfId="0" applyNumberFormat="1" applyFont="1" applyFill="1" applyBorder="1" applyAlignment="1">
      <x:alignment wrapText="0"/>
    </x:xf>
    <x:xf numFmtId="203" fontId="6" fillId="0" borderId="0" xfId="0" applyNumberFormat="1" applyFont="1" applyFill="1" applyBorder="1" applyAlignment="1">
      <x:alignment vertical="center" wrapText="0"/>
    </x:xf>
    <x:xf numFmtId="204" fontId="6" fillId="0" borderId="0" xfId="0" applyNumberFormat="1" applyFont="1" applyFill="1" applyBorder="1"/>
    <x:xf numFmtId="204" fontId="6" fillId="0" borderId="0" xfId="0" applyNumberFormat="1" applyFont="1" applyFill="1" applyBorder="1" applyAlignment="1">
      <x:alignment wrapText="0"/>
    </x:xf>
    <x:xf numFmtId="204" fontId="6" fillId="0" borderId="0" xfId="0" applyNumberFormat="1" applyFont="1" applyFill="1" applyBorder="1" applyAlignment="1">
      <x:alignment vertical="center" wrapText="0"/>
    </x:xf>
    <x:xf numFmtId="201" fontId="6" fillId="0" borderId="0" xfId="0" applyNumberFormat="1" applyFont="1" applyFill="1" applyBorder="1"/>
    <x:xf numFmtId="201" fontId="6" fillId="0" borderId="0" xfId="0" applyNumberFormat="1" applyFont="1" applyFill="1" applyBorder="1" applyAlignment="1">
      <x:alignment wrapText="0"/>
    </x:xf>
    <x:xf numFmtId="201" fontId="6" fillId="0" borderId="0" xfId="0" applyNumberFormat="1" applyFont="1" applyFill="1" applyBorder="1" applyAlignment="1">
      <x:alignment vertical="center" wrapText="0"/>
    </x:xf>
    <x:xf numFmtId="202" fontId="6" fillId="0" borderId="0" xfId="0" applyNumberFormat="1" applyFont="1" applyFill="1" applyBorder="1"/>
    <x:xf numFmtId="202" fontId="6" fillId="0" borderId="0" xfId="0" applyNumberFormat="1" applyFont="1" applyFill="1" applyBorder="1" applyAlignment="1">
      <x:alignment wrapText="0"/>
    </x:xf>
    <x:xf numFmtId="202" fontId="6" fillId="0" borderId="0" xfId="0" applyNumberFormat="1" applyFont="1" applyFill="1" applyBorder="1" applyAlignment="1">
      <x:alignment vertical="center" wrapText="0"/>
    </x:xf>
    <x:xf numFmtId="205" fontId="6" fillId="0" borderId="0" xfId="0" applyNumberFormat="1" applyFont="1" applyFill="1" applyBorder="1"/>
    <x:xf numFmtId="205" fontId="6" fillId="0" borderId="0" xfId="0" applyNumberFormat="1" applyFont="1" applyFill="1" applyBorder="1" applyAlignment="1">
      <x:alignment wrapText="0"/>
    </x:xf>
    <x:xf numFmtId="205" fontId="6" fillId="0" borderId="0" xfId="0" applyNumberFormat="1" applyFont="1" applyFill="1" applyBorder="1" applyAlignment="1">
      <x:alignment vertical="center" wrapText="0"/>
    </x:xf>
    <x:xf numFmtId="206" fontId="6" fillId="0" borderId="0" xfId="0" applyNumberFormat="1" applyFont="1" applyFill="1" applyBorder="1"/>
    <x:xf numFmtId="206" fontId="6" fillId="0" borderId="0" xfId="0" applyNumberFormat="1" applyFont="1" applyFill="1" applyBorder="1" applyAlignment="1">
      <x:alignment wrapText="0"/>
    </x:xf>
    <x:xf numFmtId="206" fontId="6" fillId="0" borderId="0" xfId="0" applyNumberFormat="1" applyFont="1" applyFill="1" applyBorder="1" applyAlignment="1">
      <x:alignment vertical="center" wrapText="0"/>
    </x:xf>
    <x:xf numFmtId="207" fontId="6" fillId="0" borderId="0" xfId="0" applyNumberFormat="1" applyFont="1" applyFill="1" applyBorder="1"/>
    <x:xf numFmtId="207" fontId="6" fillId="0" borderId="0" xfId="0" applyNumberFormat="1" applyFont="1" applyFill="1" applyBorder="1" applyAlignment="1">
      <x:alignment wrapText="0"/>
    </x:xf>
    <x:xf numFmtId="207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6">
    <x:dxf>
      <x:fill>
        <x:patternFill>
          <x:bgColor rgb="FFFFF3DC"/>
        </x:patternFill>
      </x:fill>
    </x:dxf>
    <x:dxf>
      <x:fill>
        <x:patternFill>
          <x:bgColor rgb="FFFFF3DC"/>
        </x:patternFill>
      </x:fill>
    </x:dxf>
    <x:dxf>
      <x:fill>
        <x:patternFill>
          <x:bgColor rgb="FFFFF3DC"/>
        </x:patternFill>
      </x:fill>
    </x:dxf>
    <x:dxf>
      <x:fill>
        <x:patternFill>
          <x:bgColor rgb="FFFFF3DC"/>
        </x:patternFill>
      </x:fill>
    </x:dxf>
    <x:dxf>
      <x:fill>
        <x:patternFill patternType="solid">
          <x:bgColor rgb="FFFFF3DC"/>
        </x:patternFill>
      </x:fill>
    </x:dxf>
    <x:dxf>
      <x:fill>
        <x:patternFill patternType="solid">
          <x:bgColor rgb="FFFFF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c15af5a254418" /><Relationship Type="http://schemas.openxmlformats.org/officeDocument/2006/relationships/theme" Target="/xl/theme/theme1.xml" Id="R3bdb184c3b014d06" /><Relationship Type="http://schemas.openxmlformats.org/officeDocument/2006/relationships/sharedStrings" Target="/xl/sharedStrings.xml" Id="R2f6069b46f364e69" /><Relationship Type="http://schemas.openxmlformats.org/officeDocument/2006/relationships/worksheet" Target="/xl/worksheets/sheet1.xml" Id="Re2aad96ec09a4433" /><Relationship Type="http://schemas.openxmlformats.org/officeDocument/2006/relationships/worksheet" Target="/xl/worksheets/sheet2.xml" Id="R2a85305043874f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6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9" hidden="0" customWidth="1"/>
    <x:col min="5" max="5" width="1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5" hidden="0" customWidth="1"/>
    <x:col min="12" max="12" width="25" hidden="0" customWidth="1"/>
  </x:cols>
  <x:sheetData>
    <x:row r="1" ht="21" customHeight="1">
      <x:c r="A1" s="31"/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1" customHeight="1">
      <x:c r="A2" s="35" t="str">
        <x:v>CMP29, CMP43 and CMP45: TAC advice for 2027 and 2028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</x:row>
    <x:row r="3" ht="21" customHeight="1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 ht="21" customHeight="1">
      <x:c r="A4" s="43" t="str">
        <x:v>TAC units: kt (thousand tonnes). The 2028 calculation carries forward the full-precision 2027 advice.</x:v>
      </x:c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</x:row>
    <x:row r="5" ht="21" customHeight="1">
      <x:c r="A5" s="43" t="str">
        <x:v>CMP43 was requested after SC14 and is included in the overall set to be forwarded.</x:v>
      </x:c>
      <x:c r="B5" s="31"/>
      <x:c r="C5" s="31"/>
      <x:c r="D5" s="31"/>
      <x:c r="E5" s="31"/>
      <x:c r="F5" s="31"/>
      <x:c r="G5" s="31"/>
      <x:c r="H5" s="31"/>
      <x:c r="I5" s="31"/>
      <x:c r="J5" s="31"/>
      <x:c r="K5" s="31"/>
      <x:c r="L5" s="31"/>
    </x:row>
    <x:row r="6" ht="32" customHeight="1">
      <x:c r="A6" s="49" t="str">
        <x:v>CMP</x:v>
      </x:c>
      <x:c r="B6" s="49" t="str">
        <x:v>2026 TAC (kt)</x:v>
      </x:c>
      <x:c r="C6" s="49" t="str">
        <x:v>2027 advice (kt)</x:v>
      </x:c>
      <x:c r="D6" s="49" t="str">
        <x:v>2028 advice (kt)</x:v>
      </x:c>
      <x:c r="E6" s="31"/>
      <x:c r="F6" s="31"/>
      <x:c r="G6" s="31"/>
      <x:c r="H6" s="31"/>
      <x:c r="I6" s="31"/>
      <x:c r="J6" s="31"/>
      <x:c r="K6" s="31"/>
      <x:c r="L6" s="31"/>
    </x:row>
    <x:row r="7" ht="21" customHeight="1">
      <x:c r="A7" s="54" t="str">
        <x:f>A22</x:f>
        <x:v>CMP29</x:v>
      </x:c>
      <x:c r="B7" s="57" t="n">
        <x:f>B22</x:f>
        <x:v>1675</x:v>
      </x:c>
      <x:c r="C7" s="61" t="n">
        <x:f>J22</x:f>
        <x:v>1423.75</x:v>
      </x:c>
      <x:c r="D7" s="61" t="n">
        <x:f>J23</x:f>
        <x:v>1210.1875</x:v>
      </x:c>
      <x:c r="E7" s="31"/>
      <x:c r="F7" s="31"/>
      <x:c r="G7" s="31"/>
      <x:c r="H7" s="31"/>
      <x:c r="I7" s="31"/>
      <x:c r="J7" s="31"/>
      <x:c r="K7" s="31"/>
      <x:c r="L7" s="31"/>
    </x:row>
    <x:row r="8" ht="21" customHeight="1">
      <x:c r="A8" s="31" t="str">
        <x:f>A24</x:f>
        <x:v>CMP29</x:v>
      </x:c>
      <x:c r="B8" s="64" t="n">
        <x:f>B24</x:f>
        <x:v>1092</x:v>
      </x:c>
      <x:c r="C8" s="68" t="n">
        <x:f>J24</x:f>
        <x:v>1115.6359945330528</x:v>
      </x:c>
      <x:c r="D8" s="68" t="n">
        <x:f>J25</x:f>
        <x:v>999.0100801983173</x:v>
      </x:c>
      <x:c r="E8" s="31"/>
      <x:c r="F8" s="31"/>
      <x:c r="G8" s="31"/>
      <x:c r="H8" s="31"/>
      <x:c r="I8" s="31"/>
      <x:c r="J8" s="31"/>
      <x:c r="K8" s="31"/>
      <x:c r="L8" s="31"/>
    </x:row>
    <x:row r="9" ht="21" customHeight="1">
      <x:c r="A9" s="54" t="str">
        <x:f>A26</x:f>
        <x:v>CMP43</x:v>
      </x:c>
      <x:c r="B9" s="57" t="n">
        <x:f>B26</x:f>
        <x:v>1675</x:v>
      </x:c>
      <x:c r="C9" s="61" t="n">
        <x:f>J26</x:f>
        <x:v>1340</x:v>
      </x:c>
      <x:c r="D9" s="61" t="n">
        <x:f>J27</x:f>
        <x:v>1073.3988638920232</x:v>
      </x:c>
      <x:c r="E9" s="31"/>
      <x:c r="F9" s="31"/>
      <x:c r="G9" s="31"/>
      <x:c r="H9" s="31"/>
      <x:c r="I9" s="31"/>
      <x:c r="J9" s="31"/>
      <x:c r="K9" s="31"/>
      <x:c r="L9" s="31"/>
    </x:row>
    <x:row r="10" ht="21" customHeight="1">
      <x:c r="A10" s="31" t="str">
        <x:f>A28</x:f>
        <x:v>CMP43</x:v>
      </x:c>
      <x:c r="B10" s="64" t="n">
        <x:f>B28</x:f>
        <x:v>1092</x:v>
      </x:c>
      <x:c r="C10" s="68" t="n">
        <x:f>J28</x:f>
        <x:v>1201.9253817303031</x:v>
      </x:c>
      <x:c r="D10" s="68" t="n">
        <x:f>J29</x:f>
        <x:v>1073.3988638920232</x:v>
      </x:c>
      <x:c r="E10" s="31"/>
      <x:c r="F10" s="31"/>
      <x:c r="G10" s="31"/>
      <x:c r="H10" s="31"/>
      <x:c r="I10" s="31"/>
      <x:c r="J10" s="31"/>
      <x:c r="K10" s="31"/>
      <x:c r="L10" s="31"/>
    </x:row>
    <x:row r="11" ht="21" customHeight="1">
      <x:c r="A11" s="54" t="str">
        <x:f>A30</x:f>
        <x:v>CMP45</x:v>
      </x:c>
      <x:c r="B11" s="57" t="n">
        <x:f>B30</x:f>
        <x:v>1675</x:v>
      </x:c>
      <x:c r="C11" s="61" t="n">
        <x:f>J30</x:f>
        <x:v>1423.75</x:v>
      </x:c>
      <x:c r="D11" s="61" t="n">
        <x:f>J31</x:f>
        <x:v>1210.1875</x:v>
      </x:c>
      <x:c r="E11" s="31"/>
      <x:c r="F11" s="31"/>
      <x:c r="G11" s="31"/>
      <x:c r="H11" s="31"/>
      <x:c r="I11" s="31"/>
      <x:c r="J11" s="31"/>
      <x:c r="K11" s="31"/>
      <x:c r="L11" s="31"/>
    </x:row>
    <x:row r="12" ht="21" customHeight="1">
      <x:c r="A12" s="31" t="str">
        <x:f>A32</x:f>
        <x:v>CMP45</x:v>
      </x:c>
      <x:c r="B12" s="64" t="n">
        <x:f>B32</x:f>
        <x:v>1092</x:v>
      </x:c>
      <x:c r="C12" s="68" t="n">
        <x:f>J32</x:f>
        <x:v>1142.567077161494</x:v>
      </x:c>
      <x:c r="D12" s="68" t="n">
        <x:f>J33</x:f>
        <x:v>1022.2269617332955</x:v>
      </x:c>
      <x:c r="E12" s="31"/>
      <x:c r="F12" s="31"/>
      <x:c r="G12" s="31"/>
      <x:c r="H12" s="31"/>
      <x:c r="I12" s="31"/>
      <x:c r="J12" s="31"/>
      <x:c r="K12" s="31"/>
      <x:c r="L12" s="31"/>
    </x:row>
    <x:row r="13" ht="23" customHeight="1">
      <x:c r="A13" s="73" t="str">
        <x:v>Starting TAC scenarios and data cutoffs</x:v>
      </x:c>
      <x:c r="B13" s="73"/>
      <x:c r="C13" s="73"/>
      <x:c r="D13" s="73"/>
      <x:c r="E13" s="73"/>
      <x:c r="F13" s="73"/>
      <x:c r="G13" s="73"/>
      <x:c r="H13" s="73"/>
      <x:c r="I13" s="73"/>
      <x:c r="J13" s="73"/>
      <x:c r="K13" s="73"/>
      <x:c r="L13" s="73"/>
    </x:row>
    <x:row r="14" ht="21" customHeight="1">
      <x:c r="A14" s="43" t="str">
        <x:v>From 1,675 kt, CMP29 and CMP45 reach their 15% decrease limits in both years; CMP43 reaches its 20% decrease limit in 2027.</x:v>
      </x:c>
      <x:c r="B14" s="31"/>
      <x:c r="C14" s="31"/>
      <x:c r="D14" s="31"/>
      <x:c r="E14" s="31"/>
      <x:c r="F14" s="31"/>
      <x:c r="G14" s="31"/>
      <x:c r="H14" s="31"/>
      <x:c r="I14" s="31"/>
      <x:c r="J14" s="31"/>
      <x:c r="K14" s="31"/>
      <x:c r="L14" s="31"/>
    </x:row>
    <x:row r="15" ht="21" customHeight="1">
      <x:c r="A15" s="31" t="str">
        <x:v>2026 TAC: scenario 1</x:v>
      </x:c>
      <x:c r="B15" s="78" t="n">
        <x:v>1675</x:v>
      </x:c>
      <x:c r="C15" s="31"/>
      <x:c r="D15" s="31" t="str">
        <x:v>2027 advice: indices through 2025 (2023–2025 mean)</x:v>
      </x:c>
      <x:c r="E15" s="31"/>
      <x:c r="F15" s="31"/>
      <x:c r="G15" s="31"/>
      <x:c r="H15" s="31"/>
      <x:c r="I15" s="31"/>
      <x:c r="J15" s="31"/>
      <x:c r="K15" s="31"/>
      <x:c r="L15" s="31"/>
    </x:row>
    <x:row r="16" ht="21" customHeight="1">
      <x:c r="A16" s="31" t="str">
        <x:v>2026 TAC: scenario 2</x:v>
      </x:c>
      <x:c r="B16" s="78" t="n">
        <x:v>1092</x:v>
      </x:c>
      <x:c r="C16" s="31"/>
      <x:c r="D16" s="31" t="str">
        <x:v>2028 advice: indices through 2026 (2024–2026 mean)</x:v>
      </x:c>
      <x:c r="E16" s="31"/>
      <x:c r="F16" s="31"/>
      <x:c r="G16" s="31"/>
      <x:c r="H16" s="31"/>
      <x:c r="I16" s="31"/>
      <x:c r="J16" s="31"/>
      <x:c r="K16" s="31"/>
      <x:c r="L16" s="31"/>
    </x:row>
    <x:row r="17" ht="21" customHeight="1">
      <x:c r="A17" s="31"/>
      <x:c r="B17" s="31"/>
      <x:c r="C17" s="31"/>
      <x:c r="D17" s="31"/>
      <x:c r="E17" s="31"/>
      <x:c r="F17" s="31"/>
      <x:c r="G17" s="31"/>
      <x:c r="H17" s="31"/>
      <x:c r="I17" s="31"/>
      <x:c r="J17" s="31"/>
      <x:c r="K17" s="31"/>
      <x:c r="L17" s="31"/>
    </x:row>
    <x:row r="18" ht="21" customHeight="1">
      <x:c r="A18" s="43" t="str">
        <x:v>Amber cells are editable starting TACs. Source index values and CMP parameters are shown below the calculations.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</x:row>
    <x:row r="19" ht="21" customHeight="1">
      <x:c r="A19" s="31"/>
      <x:c r="B19" s="31"/>
      <x:c r="C19" s="31"/>
      <x:c r="D19" s="31"/>
      <x:c r="E19" s="31"/>
      <x:c r="F19" s="31"/>
      <x:c r="G19" s="31"/>
      <x:c r="H19" s="31"/>
      <x:c r="I19" s="31"/>
      <x:c r="J19" s="31"/>
      <x:c r="K19" s="31"/>
      <x:c r="L19" s="31"/>
    </x:row>
    <x:row r="20" ht="23" customHeight="1">
      <x:c r="A20" s="73" t="str">
        <x:v>Calculation steps and annual limits</x:v>
      </x:c>
      <x:c r="B20" s="73"/>
      <x:c r="C20" s="73"/>
      <x:c r="D20" s="73"/>
      <x:c r="E20" s="73"/>
      <x:c r="F20" s="73"/>
      <x:c r="G20" s="73"/>
      <x:c r="H20" s="73"/>
      <x:c r="I20" s="73"/>
      <x:c r="J20" s="73"/>
      <x:c r="K20" s="73"/>
      <x:c r="L20" s="73"/>
    </x:row>
    <x:row r="21" ht="32" customHeight="1">
      <x:c r="A21" s="49" t="str">
        <x:v>CMP</x:v>
      </x:c>
      <x:c r="B21" s="49" t="str">
        <x:v>2026 TAC (kt)</x:v>
      </x:c>
      <x:c r="C21" s="49" t="str">
        <x:v>Advice year</x:v>
      </x:c>
      <x:c r="D21" s="49" t="str">
        <x:v>Data through</x:v>
      </x:c>
      <x:c r="E21" s="49" t="str">
        <x:v>Index metric</x:v>
      </x:c>
      <x:c r="F21" s="49" t="str">
        <x:v>Prior TAC (kt)</x:v>
      </x:c>
      <x:c r="G21" s="49" t="str">
        <x:v>Raw TAC (kt)</x:v>
      </x:c>
      <x:c r="H21" s="49" t="str">
        <x:v>Lower limit (kt)</x:v>
      </x:c>
      <x:c r="I21" s="49" t="str">
        <x:v>Upper limit (kt)</x:v>
      </x:c>
      <x:c r="J21" s="49" t="str">
        <x:v>TAC advice (kt)</x:v>
      </x:c>
      <x:c r="K21" s="49" t="str">
        <x:v>Annual change</x:v>
      </x:c>
      <x:c r="L21" s="49" t="str">
        <x:v>Binding rule</x:v>
      </x:c>
    </x:row>
    <x:row r="22" ht="21" customHeight="1">
      <x:c r="A22" s="54" t="str">
        <x:v>CMP29</x:v>
      </x:c>
      <x:c r="B22" s="57" t="n">
        <x:f>'Main CMPs'!$B$15</x:f>
        <x:v>1675</x:v>
      </x:c>
      <x:c r="C22" s="54" t="n">
        <x:v>2027</x:v>
      </x:c>
      <x:c r="D22" s="54" t="n">
        <x:v>2025</x:v>
      </x:c>
      <x:c r="E22" s="81" t="n">
        <x:f>'Main CMPs'!$D$72</x:f>
        <x:v>1.0898340398436022</x:v>
      </x:c>
      <x:c r="F22" s="57" t="n">
        <x:f>B22</x:f>
        <x:v>1675</x:v>
      </x:c>
      <x:c r="G22" s="57" t="n">
        <x:f>IF(E22&lt;=$E$38,$D$38,IF(E22&lt;$F$38,$D$38+(E22-$E$38)*($C$38-$D$38)/($F$38-$E$38),$C$38))</x:f>
        <x:v>1115.6359945330528</x:v>
      </x:c>
      <x:c r="H22" s="57" t="n">
        <x:f>F22*$G$38</x:f>
        <x:v>1423.75</x:v>
      </x:c>
      <x:c r="I22" s="57" t="n">
        <x:f>F22*$H$38</x:f>
        <x:v>2010</x:v>
      </x:c>
      <x:c r="J22" s="61" t="n">
        <x:f>MAX(H22,MIN(I22,G22))</x:f>
        <x:v>1423.75</x:v>
      </x:c>
      <x:c r="K22" s="84" t="n">
        <x:f>J22/F22-1</x:f>
        <x:v>-0.15000000000000002</x:v>
      </x:c>
      <x:c r="L22" s="54" t="str">
        <x:f>IF(G22&lt;H22,"Decrease limit",IF(G22&gt;I22,"Increase limit","Index rule"))</x:f>
        <x:v>Decrease limit</x:v>
      </x:c>
    </x:row>
    <x:row r="23" ht="21" customHeight="1">
      <x:c r="A23" s="31" t="str">
        <x:v>CMP29</x:v>
      </x:c>
      <x:c r="B23" s="64" t="n">
        <x:f>'Main CMPs'!$B$15</x:f>
        <x:v>1675</x:v>
      </x:c>
      <x:c r="C23" s="31" t="n">
        <x:v>2028</x:v>
      </x:c>
      <x:c r="D23" s="31" t="n">
        <x:v>2026</x:v>
      </x:c>
      <x:c r="E23" s="87" t="n">
        <x:f>'Main CMPs'!$D$73</x:f>
        <x:v>0.9533210476309782</x:v>
      </x:c>
      <x:c r="F23" s="64" t="n">
        <x:f>J22</x:f>
        <x:v>1423.75</x:v>
      </x:c>
      <x:c r="G23" s="64" t="n">
        <x:f>IF(E23&lt;=$E$38,$D$38,IF(E23&lt;$F$38,$D$38+(E23-$E$38)*($C$38-$D$38)/($F$38-$E$38),$C$38))</x:f>
        <x:v>999.0100801983173</x:v>
      </x:c>
      <x:c r="H23" s="64" t="n">
        <x:f>F23*$G$38</x:f>
        <x:v>1210.1875</x:v>
      </x:c>
      <x:c r="I23" s="64" t="n">
        <x:f>F23*$H$38</x:f>
        <x:v>1708.5</x:v>
      </x:c>
      <x:c r="J23" s="68" t="n">
        <x:f>MAX(H23,MIN(I23,G23))</x:f>
        <x:v>1210.1875</x:v>
      </x:c>
      <x:c r="K23" s="90" t="n">
        <x:f>J23/F23-1</x:f>
        <x:v>-0.15000000000000002</x:v>
      </x:c>
      <x:c r="L23" s="31" t="str">
        <x:f>IF(G23&lt;H23,"Decrease limit",IF(G23&gt;I23,"Increase limit","Index rule"))</x:f>
        <x:v>Decrease limit</x:v>
      </x:c>
    </x:row>
    <x:row r="24" ht="21" customHeight="1">
      <x:c r="A24" s="54" t="str">
        <x:v>CMP29</x:v>
      </x:c>
      <x:c r="B24" s="57" t="n">
        <x:f>'Main CMPs'!$B$16</x:f>
        <x:v>1092</x:v>
      </x:c>
      <x:c r="C24" s="54" t="n">
        <x:v>2027</x:v>
      </x:c>
      <x:c r="D24" s="54" t="n">
        <x:v>2025</x:v>
      </x:c>
      <x:c r="E24" s="81" t="n">
        <x:f>'Main CMPs'!$D$72</x:f>
        <x:v>1.0898340398436022</x:v>
      </x:c>
      <x:c r="F24" s="57" t="n">
        <x:f>B24</x:f>
        <x:v>1092</x:v>
      </x:c>
      <x:c r="G24" s="57" t="n">
        <x:f>IF(E24&lt;=$E$38,$D$38,IF(E24&lt;$F$38,$D$38+(E24-$E$38)*($C$38-$D$38)/($F$38-$E$38),$C$38))</x:f>
        <x:v>1115.6359945330528</x:v>
      </x:c>
      <x:c r="H24" s="57" t="n">
        <x:f>F24*$G$38</x:f>
        <x:v>928.1999999999999</x:v>
      </x:c>
      <x:c r="I24" s="57" t="n">
        <x:f>F24*$H$38</x:f>
        <x:v>1310.3999999999999</x:v>
      </x:c>
      <x:c r="J24" s="61" t="n">
        <x:f>MAX(H24,MIN(I24,G24))</x:f>
        <x:v>1115.6359945330528</x:v>
      </x:c>
      <x:c r="K24" s="84" t="n">
        <x:f>J24/F24-1</x:f>
        <x:v>0.02164468363832661</x:v>
      </x:c>
      <x:c r="L24" s="54" t="str">
        <x:f>IF(G24&lt;H24,"Decrease limit",IF(G24&gt;I24,"Increase limit","Index rule"))</x:f>
        <x:v>Index rule</x:v>
      </x:c>
    </x:row>
    <x:row r="25" ht="21" customHeight="1">
      <x:c r="A25" s="31" t="str">
        <x:v>CMP29</x:v>
      </x:c>
      <x:c r="B25" s="64" t="n">
        <x:f>'Main CMPs'!$B$16</x:f>
        <x:v>1092</x:v>
      </x:c>
      <x:c r="C25" s="31" t="n">
        <x:v>2028</x:v>
      </x:c>
      <x:c r="D25" s="31" t="n">
        <x:v>2026</x:v>
      </x:c>
      <x:c r="E25" s="87" t="n">
        <x:f>'Main CMPs'!$D$73</x:f>
        <x:v>0.9533210476309782</x:v>
      </x:c>
      <x:c r="F25" s="64" t="n">
        <x:f>J24</x:f>
        <x:v>1115.6359945330528</x:v>
      </x:c>
      <x:c r="G25" s="64" t="n">
        <x:f>IF(E25&lt;=$E$38,$D$38,IF(E25&lt;$F$38,$D$38+(E25-$E$38)*($C$38-$D$38)/($F$38-$E$38),$C$38))</x:f>
        <x:v>999.0100801983173</x:v>
      </x:c>
      <x:c r="H25" s="64" t="n">
        <x:f>F25*$G$38</x:f>
        <x:v>948.2905953530949</x:v>
      </x:c>
      <x:c r="I25" s="64" t="n">
        <x:f>F25*$H$38</x:f>
        <x:v>1338.7631934396634</x:v>
      </x:c>
      <x:c r="J25" s="68" t="n">
        <x:f>MAX(H25,MIN(I25,G25))</x:f>
        <x:v>999.0100801983173</x:v>
      </x:c>
      <x:c r="K25" s="90" t="n">
        <x:f>J25/F25-1</x:f>
        <x:v>-0.10453760447514882</x:v>
      </x:c>
      <x:c r="L25" s="31" t="str">
        <x:f>IF(G25&lt;H25,"Decrease limit",IF(G25&gt;I25,"Increase limit","Index rule"))</x:f>
        <x:v>Index rule</x:v>
      </x:c>
    </x:row>
    <x:row r="26" ht="21" customHeight="1">
      <x:c r="A26" s="54" t="str">
        <x:v>CMP43</x:v>
      </x:c>
      <x:c r="B26" s="57" t="n">
        <x:f>'Main CMPs'!$B$15</x:f>
        <x:v>1675</x:v>
      </x:c>
      <x:c r="C26" s="54" t="n">
        <x:v>2027</x:v>
      </x:c>
      <x:c r="D26" s="54" t="n">
        <x:v>2025</x:v>
      </x:c>
      <x:c r="E26" s="81" t="n">
        <x:f>'Main CMPs'!$D$72</x:f>
        <x:v>1.0898340398436022</x:v>
      </x:c>
      <x:c r="F26" s="57" t="n">
        <x:f>B26</x:f>
        <x:v>1675</x:v>
      </x:c>
      <x:c r="G26" s="57" t="n">
        <x:f>IF(E26&lt;=$E$39,$D$39,IF(E26&lt;$F$39,$D$39+(E26-$E$39)*($C$39-$D$39)/($F$39-$E$39),$C$39))</x:f>
        <x:v>1201.9253817303031</x:v>
      </x:c>
      <x:c r="H26" s="57" t="n">
        <x:f>F26*$G$39</x:f>
        <x:v>1340</x:v>
      </x:c>
      <x:c r="I26" s="57" t="n">
        <x:f>F26*$H$39</x:f>
        <x:v>1926.2499999999998</x:v>
      </x:c>
      <x:c r="J26" s="61" t="n">
        <x:f>MAX(H26,MIN(I26,G26))</x:f>
        <x:v>1340</x:v>
      </x:c>
      <x:c r="K26" s="84" t="n">
        <x:f>J26/F26-1</x:f>
        <x:v>-0.19999999999999996</x:v>
      </x:c>
      <x:c r="L26" s="54" t="str">
        <x:f>IF(G26&lt;H26,"Decrease limit",IF(G26&gt;I26,"Increase limit","Index rule"))</x:f>
        <x:v>Decrease limit</x:v>
      </x:c>
    </x:row>
    <x:row r="27" ht="21" customHeight="1">
      <x:c r="A27" s="31" t="str">
        <x:v>CMP43</x:v>
      </x:c>
      <x:c r="B27" s="64" t="n">
        <x:f>'Main CMPs'!$B$15</x:f>
        <x:v>1675</x:v>
      </x:c>
      <x:c r="C27" s="31" t="n">
        <x:v>2028</x:v>
      </x:c>
      <x:c r="D27" s="31" t="n">
        <x:v>2026</x:v>
      </x:c>
      <x:c r="E27" s="87" t="n">
        <x:f>'Main CMPs'!$D$73</x:f>
        <x:v>0.9533210476309782</x:v>
      </x:c>
      <x:c r="F27" s="64" t="n">
        <x:f>J26</x:f>
        <x:v>1340</x:v>
      </x:c>
      <x:c r="G27" s="64" t="n">
        <x:f>IF(E27&lt;=$E$39,$D$39,IF(E27&lt;$F$39,$D$39+(E27-$E$39)*($C$39-$D$39)/($F$39-$E$39),$C$39))</x:f>
        <x:v>1073.3988638920232</x:v>
      </x:c>
      <x:c r="H27" s="64" t="n">
        <x:f>F27*$G$39</x:f>
        <x:v>1072</x:v>
      </x:c>
      <x:c r="I27" s="64" t="n">
        <x:f>F27*$H$39</x:f>
        <x:v>1540.9999999999998</x:v>
      </x:c>
      <x:c r="J27" s="68" t="n">
        <x:f>MAX(H27,MIN(I27,G27))</x:f>
        <x:v>1073.3988638920232</x:v>
      </x:c>
      <x:c r="K27" s="90" t="n">
        <x:f>J27/F27-1</x:f>
        <x:v>-0.19895607172237073</x:v>
      </x:c>
      <x:c r="L27" s="31" t="str">
        <x:f>IF(G27&lt;H27,"Decrease limit",IF(G27&gt;I27,"Increase limit","Index rule"))</x:f>
        <x:v>Index rule</x:v>
      </x:c>
    </x:row>
    <x:row r="28" ht="21" customHeight="1">
      <x:c r="A28" s="54" t="str">
        <x:v>CMP43</x:v>
      </x:c>
      <x:c r="B28" s="57" t="n">
        <x:f>'Main CMPs'!$B$16</x:f>
        <x:v>1092</x:v>
      </x:c>
      <x:c r="C28" s="54" t="n">
        <x:v>2027</x:v>
      </x:c>
      <x:c r="D28" s="54" t="n">
        <x:v>2025</x:v>
      </x:c>
      <x:c r="E28" s="81" t="n">
        <x:f>'Main CMPs'!$D$72</x:f>
        <x:v>1.0898340398436022</x:v>
      </x:c>
      <x:c r="F28" s="57" t="n">
        <x:f>B28</x:f>
        <x:v>1092</x:v>
      </x:c>
      <x:c r="G28" s="57" t="n">
        <x:f>IF(E28&lt;=$E$39,$D$39,IF(E28&lt;$F$39,$D$39+(E28-$E$39)*($C$39-$D$39)/($F$39-$E$39),$C$39))</x:f>
        <x:v>1201.9253817303031</x:v>
      </x:c>
      <x:c r="H28" s="57" t="n">
        <x:f>F28*$G$39</x:f>
        <x:v>873.6</x:v>
      </x:c>
      <x:c r="I28" s="57" t="n">
        <x:f>F28*$H$39</x:f>
        <x:v>1255.8</x:v>
      </x:c>
      <x:c r="J28" s="61" t="n">
        <x:f>MAX(H28,MIN(I28,G28))</x:f>
        <x:v>1201.9253817303031</x:v>
      </x:c>
      <x:c r="K28" s="84" t="n">
        <x:f>J28/F28-1</x:f>
        <x:v>0.10066426898379399</x:v>
      </x:c>
      <x:c r="L28" s="54" t="str">
        <x:f>IF(G28&lt;H28,"Decrease limit",IF(G28&gt;I28,"Increase limit","Index rule"))</x:f>
        <x:v>Index rule</x:v>
      </x:c>
    </x:row>
    <x:row r="29" ht="21" customHeight="1">
      <x:c r="A29" s="31" t="str">
        <x:v>CMP43</x:v>
      </x:c>
      <x:c r="B29" s="64" t="n">
        <x:f>'Main CMPs'!$B$16</x:f>
        <x:v>1092</x:v>
      </x:c>
      <x:c r="C29" s="31" t="n">
        <x:v>2028</x:v>
      </x:c>
      <x:c r="D29" s="31" t="n">
        <x:v>2026</x:v>
      </x:c>
      <x:c r="E29" s="87" t="n">
        <x:f>'Main CMPs'!$D$73</x:f>
        <x:v>0.9533210476309782</x:v>
      </x:c>
      <x:c r="F29" s="64" t="n">
        <x:f>J28</x:f>
        <x:v>1201.9253817303031</x:v>
      </x:c>
      <x:c r="G29" s="64" t="n">
        <x:f>IF(E29&lt;=$E$39,$D$39,IF(E29&lt;$F$39,$D$39+(E29-$E$39)*($C$39-$D$39)/($F$39-$E$39),$C$39))</x:f>
        <x:v>1073.3988638920232</x:v>
      </x:c>
      <x:c r="H29" s="64" t="n">
        <x:f>F29*$G$39</x:f>
        <x:v>961.5403053842425</x:v>
      </x:c>
      <x:c r="I29" s="64" t="n">
        <x:f>F29*$H$39</x:f>
        <x:v>1382.2141889898485</x:v>
      </x:c>
      <x:c r="J29" s="68" t="n">
        <x:f>MAX(H29,MIN(I29,G29))</x:f>
        <x:v>1073.3988638920232</x:v>
      </x:c>
      <x:c r="K29" s="90" t="n">
        <x:f>J29/F29-1</x:f>
        <x:v>-0.10693385778512465</x:v>
      </x:c>
      <x:c r="L29" s="31" t="str">
        <x:f>IF(G29&lt;H29,"Decrease limit",IF(G29&gt;I29,"Increase limit","Index rule"))</x:f>
        <x:v>Index rule</x:v>
      </x:c>
    </x:row>
    <x:row r="30" ht="21" customHeight="1">
      <x:c r="A30" s="54" t="str">
        <x:v>CMP45</x:v>
      </x:c>
      <x:c r="B30" s="57" t="n">
        <x:f>'Main CMPs'!$B$15</x:f>
        <x:v>1675</x:v>
      </x:c>
      <x:c r="C30" s="54" t="n">
        <x:v>2027</x:v>
      </x:c>
      <x:c r="D30" s="54" t="n">
        <x:v>2025</x:v>
      </x:c>
      <x:c r="E30" s="81" t="n">
        <x:f>'Main CMPs'!$D$72</x:f>
        <x:v>1.0898340398436022</x:v>
      </x:c>
      <x:c r="F30" s="57" t="n">
        <x:f>B30</x:f>
        <x:v>1675</x:v>
      </x:c>
      <x:c r="G30" s="57" t="n">
        <x:f>IF(E30&lt;=$E$40,$D$40,IF(E30&lt;$F$40,$D$40+(E30-$E$40)*($C$40-$D$40)/($F$40-$E$40),$C$40))</x:f>
        <x:v>1142.567077161494</x:v>
      </x:c>
      <x:c r="H30" s="57" t="n">
        <x:f>F30*$G$40</x:f>
        <x:v>1423.75</x:v>
      </x:c>
      <x:c r="I30" s="57" t="n">
        <x:f>F30*$H$40</x:f>
        <x:v>1926.2499999999998</x:v>
      </x:c>
      <x:c r="J30" s="61" t="n">
        <x:f>MAX(H30,MIN(I30,G30))</x:f>
        <x:v>1423.75</x:v>
      </x:c>
      <x:c r="K30" s="84" t="n">
        <x:f>J30/F30-1</x:f>
        <x:v>-0.15000000000000002</x:v>
      </x:c>
      <x:c r="L30" s="54" t="str">
        <x:f>IF(G30&lt;H30,"Decrease limit",IF(G30&gt;I30,"Increase limit","Index rule"))</x:f>
        <x:v>Decrease limit</x:v>
      </x:c>
    </x:row>
    <x:row r="31" ht="21" customHeight="1">
      <x:c r="A31" s="31" t="str">
        <x:v>CMP45</x:v>
      </x:c>
      <x:c r="B31" s="64" t="n">
        <x:f>'Main CMPs'!$B$15</x:f>
        <x:v>1675</x:v>
      </x:c>
      <x:c r="C31" s="31" t="n">
        <x:v>2028</x:v>
      </x:c>
      <x:c r="D31" s="31" t="n">
        <x:v>2026</x:v>
      </x:c>
      <x:c r="E31" s="87" t="n">
        <x:f>'Main CMPs'!$D$73</x:f>
        <x:v>0.9533210476309782</x:v>
      </x:c>
      <x:c r="F31" s="64" t="n">
        <x:f>J30</x:f>
        <x:v>1423.75</x:v>
      </x:c>
      <x:c r="G31" s="64" t="n">
        <x:f>IF(E31&lt;=$E$40,$D$40,IF(E31&lt;$F$40,$D$40+(E31-$E$40)*($C$40-$D$40)/($F$40-$E$40),$C$40))</x:f>
        <x:v>1022.2269617332955</x:v>
      </x:c>
      <x:c r="H31" s="64" t="n">
        <x:f>F31*$G$40</x:f>
        <x:v>1210.1875</x:v>
      </x:c>
      <x:c r="I31" s="64" t="n">
        <x:f>F31*$H$40</x:f>
        <x:v>1637.3124999999998</x:v>
      </x:c>
      <x:c r="J31" s="68" t="n">
        <x:f>MAX(H31,MIN(I31,G31))</x:f>
        <x:v>1210.1875</x:v>
      </x:c>
      <x:c r="K31" s="90" t="n">
        <x:f>J31/F31-1</x:f>
        <x:v>-0.15000000000000002</x:v>
      </x:c>
      <x:c r="L31" s="31" t="str">
        <x:f>IF(G31&lt;H31,"Decrease limit",IF(G31&gt;I31,"Increase limit","Index rule"))</x:f>
        <x:v>Decrease limit</x:v>
      </x:c>
    </x:row>
    <x:row r="32" ht="21" customHeight="1">
      <x:c r="A32" s="54" t="str">
        <x:v>CMP45</x:v>
      </x:c>
      <x:c r="B32" s="57" t="n">
        <x:f>'Main CMPs'!$B$16</x:f>
        <x:v>1092</x:v>
      </x:c>
      <x:c r="C32" s="54" t="n">
        <x:v>2027</x:v>
      </x:c>
      <x:c r="D32" s="54" t="n">
        <x:v>2025</x:v>
      </x:c>
      <x:c r="E32" s="81" t="n">
        <x:f>'Main CMPs'!$D$72</x:f>
        <x:v>1.0898340398436022</x:v>
      </x:c>
      <x:c r="F32" s="57" t="n">
        <x:f>B32</x:f>
        <x:v>1092</x:v>
      </x:c>
      <x:c r="G32" s="57" t="n">
        <x:f>IF(E32&lt;=$E$40,$D$40,IF(E32&lt;$F$40,$D$40+(E32-$E$40)*($C$40-$D$40)/($F$40-$E$40),$C$40))</x:f>
        <x:v>1142.567077161494</x:v>
      </x:c>
      <x:c r="H32" s="57" t="n">
        <x:f>F32*$G$40</x:f>
        <x:v>928.1999999999999</x:v>
      </x:c>
      <x:c r="I32" s="57" t="n">
        <x:f>F32*$H$40</x:f>
        <x:v>1255.8</x:v>
      </x:c>
      <x:c r="J32" s="61" t="n">
        <x:f>MAX(H32,MIN(I32,G32))</x:f>
        <x:v>1142.567077161494</x:v>
      </x:c>
      <x:c r="K32" s="84" t="n">
        <x:f>J32/F32-1</x:f>
        <x:v>0.046306847217485236</x:v>
      </x:c>
      <x:c r="L32" s="54" t="str">
        <x:f>IF(G32&lt;H32,"Decrease limit",IF(G32&gt;I32,"Increase limit","Index rule"))</x:f>
        <x:v>Index rule</x:v>
      </x:c>
    </x:row>
    <x:row r="33" ht="21" customHeight="1">
      <x:c r="A33" s="31" t="str">
        <x:v>CMP45</x:v>
      </x:c>
      <x:c r="B33" s="64" t="n">
        <x:f>'Main CMPs'!$B$16</x:f>
        <x:v>1092</x:v>
      </x:c>
      <x:c r="C33" s="31" t="n">
        <x:v>2028</x:v>
      </x:c>
      <x:c r="D33" s="31" t="n">
        <x:v>2026</x:v>
      </x:c>
      <x:c r="E33" s="87" t="n">
        <x:f>'Main CMPs'!$D$73</x:f>
        <x:v>0.9533210476309782</x:v>
      </x:c>
      <x:c r="F33" s="64" t="n">
        <x:f>J32</x:f>
        <x:v>1142.567077161494</x:v>
      </x:c>
      <x:c r="G33" s="64" t="n">
        <x:f>IF(E33&lt;=$E$40,$D$40,IF(E33&lt;$F$40,$D$40+(E33-$E$40)*($C$40-$D$40)/($F$40-$E$40),$C$40))</x:f>
        <x:v>1022.2269617332955</x:v>
      </x:c>
      <x:c r="H33" s="64" t="n">
        <x:f>F33*$G$40</x:f>
        <x:v>971.1820155872698</x:v>
      </x:c>
      <x:c r="I33" s="64" t="n">
        <x:f>F33*$H$40</x:f>
        <x:v>1313.9521387357179</x:v>
      </x:c>
      <x:c r="J33" s="68" t="n">
        <x:f>MAX(H33,MIN(I33,G33))</x:f>
        <x:v>1022.2269617332955</x:v>
      </x:c>
      <x:c r="K33" s="90" t="n">
        <x:f>J33/F33-1</x:f>
        <x:v>-0.10532433310363021</x:v>
      </x:c>
      <x:c r="L33" s="31" t="str">
        <x:f>IF(G33&lt;H33,"Decrease limit",IF(G33&gt;I33,"Increase limit","Index rule"))</x:f>
        <x:v>Index rule</x:v>
      </x:c>
    </x:row>
    <x:row r="34" ht="32" customHeight="1">
      <x:c r="A34"/>
      <x:c r="B34"/>
      <x:c r="C34"/>
      <x:c r="D34"/>
      <x:c r="E34"/>
      <x:c r="F34"/>
      <x:c r="G34"/>
      <x:c r="H34"/>
      <x:c r="I34"/>
      <x:c r="J34"/>
      <x:c r="K34"/>
      <x:c r="L34"/>
    </x:row>
    <x:row r="35" ht="21" customHeight="1">
      <x:c r="A35"/>
      <x:c r="B35"/>
      <x:c r="C35"/>
      <x:c r="D35"/>
      <x:c r="E35"/>
      <x:c r="F35"/>
      <x:c r="G35"/>
      <x:c r="H35"/>
      <x:c r="I35"/>
      <x:c r="J35"/>
      <x:c r="K35"/>
      <x:c r="L35"/>
    </x:row>
    <x:row r="36" ht="23" customHeight="1">
      <x:c r="A36" s="73" t="str">
        <x:v>CMP parameters: SC14 common 500-draw definitions</x:v>
      </x:c>
      <x:c r="B36" s="73"/>
      <x:c r="C36" s="73"/>
      <x:c r="D36" s="73"/>
      <x:c r="E36" s="73"/>
      <x:c r="F36" s="73"/>
      <x:c r="G36" s="73"/>
      <x:c r="H36" s="73"/>
      <x:c r="I36" s="73"/>
      <x:c r="J36" s="73"/>
      <x:c r="K36" s="73"/>
      <x:c r="L36" s="73"/>
    </x:row>
    <x:row r="37" ht="32" customHeight="1">
      <x:c r="A37" s="49" t="str">
        <x:v>CMP</x:v>
      </x:c>
      <x:c r="B37" s="49" t="str">
        <x:v>Rule family</x:v>
      </x:c>
      <x:c r="C37" s="49" t="str">
        <x:v>Target (kt)</x:v>
      </x:c>
      <x:c r="D37" s="49" t="str">
        <x:v>Minimum (kt)</x:v>
      </x:c>
      <x:c r="E37" s="49" t="str">
        <x:v>Index limit</x:v>
      </x:c>
      <x:c r="F37" s="49" t="str">
        <x:v>Trigger</x:v>
      </x:c>
      <x:c r="G37" s="49" t="str">
        <x:v>Decrease factor</x:v>
      </x:c>
      <x:c r="H37" s="49" t="str">
        <x:v>Increase factor</x:v>
      </x:c>
      <x:c r="I37" s="31"/>
      <x:c r="J37" s="31"/>
      <x:c r="K37" s="31"/>
      <x:c r="L37" s="31"/>
    </x:row>
    <x:row r="38" ht="21" customHeight="1">
      <x:c r="A38" s="31" t="str">
        <x:v>CMP29</x:v>
      </x:c>
      <x:c r="B38" s="31" t="str">
        <x:v>Hockey-stick</x:v>
      </x:c>
      <x:c r="C38" s="64" t="n">
        <x:v>2000</x:v>
      </x:c>
      <x:c r="D38" s="64" t="n">
        <x:v>270</x:v>
      </x:c>
      <x:c r="E38" s="93" t="n">
        <x:v>0.1</x:v>
      </x:c>
      <x:c r="F38" s="93" t="n">
        <x:v>2.125</x:v>
      </x:c>
      <x:c r="G38" s="96" t="n">
        <x:v>0.85</x:v>
      </x:c>
      <x:c r="H38" s="96" t="n">
        <x:v>1.2</x:v>
      </x:c>
      <x:c r="I38" s="31"/>
      <x:c r="J38" s="31"/>
      <x:c r="K38" s="31"/>
      <x:c r="L38" s="31"/>
    </x:row>
    <x:row r="39" ht="21" customHeight="1">
      <x:c r="A39" s="31" t="str">
        <x:v>CMP43</x:v>
      </x:c>
      <x:c r="B39" s="31" t="str">
        <x:v>Hockey-stick</x:v>
      </x:c>
      <x:c r="C39" s="64" t="n">
        <x:v>2000</x:v>
      </x:c>
      <x:c r="D39" s="64" t="n">
        <x:v>270</x:v>
      </x:c>
      <x:c r="E39" s="93" t="n">
        <x:v>0.1</x:v>
      </x:c>
      <x:c r="F39" s="93" t="n">
        <x:v>1.9375</x:v>
      </x:c>
      <x:c r="G39" s="96" t="n">
        <x:v>0.8</x:v>
      </x:c>
      <x:c r="H39" s="96" t="n">
        <x:v>1.15</x:v>
      </x:c>
      <x:c r="I39" s="31"/>
      <x:c r="J39" s="31"/>
      <x:c r="K39" s="31"/>
      <x:c r="L39" s="31"/>
    </x:row>
    <x:row r="40" ht="21" customHeight="1">
      <x:c r="A40" s="31" t="str">
        <x:v>CMP45</x:v>
      </x:c>
      <x:c r="B40" s="31" t="str">
        <x:v>Hockey-stick</x:v>
      </x:c>
      <x:c r="C40" s="64" t="n">
        <x:v>2000</x:v>
      </x:c>
      <x:c r="D40" s="64" t="n">
        <x:v>270</x:v>
      </x:c>
      <x:c r="E40" s="93" t="n">
        <x:v>0.1</x:v>
      </x:c>
      <x:c r="F40" s="93" t="n">
        <x:v>2.0625</x:v>
      </x:c>
      <x:c r="G40" s="96" t="n">
        <x:v>0.85</x:v>
      </x:c>
      <x:c r="H40" s="96" t="n">
        <x:v>1.15</x:v>
      </x:c>
      <x:c r="I40" s="31"/>
      <x:c r="J40" s="31"/>
      <x:c r="K40" s="31"/>
      <x:c r="L40" s="31"/>
    </x:row>
    <x:row r="41" ht="21" customHeight="1">
      <x:c r="A41" s="31"/>
      <x:c r="B41" s="31"/>
      <x:c r="C41" s="31"/>
      <x:c r="D41" s="31"/>
      <x:c r="E41" s="31"/>
      <x:c r="F41" s="31"/>
      <x:c r="G41" s="31"/>
      <x:c r="H41" s="31"/>
      <x:c r="I41" s="31"/>
      <x:c r="J41" s="31"/>
      <x:c r="K41" s="31"/>
      <x:c r="L41" s="31"/>
    </x:row>
    <x:row r="42" ht="21" customHeight="1">
      <x:c r="A42" s="31"/>
      <x:c r="B42" s="31"/>
      <x:c r="C42" s="31"/>
      <x:c r="D42" s="31"/>
      <x:c r="E42" s="31"/>
      <x:c r="F42" s="31"/>
      <x:c r="G42" s="31"/>
      <x:c r="H42" s="31"/>
      <x:c r="I42" s="31"/>
      <x:c r="J42" s="31"/>
      <x:c r="K42" s="31"/>
      <x:c r="L42" s="31"/>
    </x:row>
    <x:row r="43" ht="23" customHeight="1">
      <x:c r="A43" s="73" t="str">
        <x:v>Observed index inputs (original source units)</x:v>
      </x:c>
      <x:c r="B43" s="73"/>
      <x:c r="C43" s="73"/>
      <x:c r="D43" s="73"/>
      <x:c r="E43" s="73"/>
      <x:c r="F43" s="73"/>
      <x:c r="G43" s="73"/>
      <x:c r="H43" s="73"/>
      <x:c r="I43" s="73"/>
      <x:c r="J43" s="73"/>
      <x:c r="K43" s="73"/>
      <x:c r="L43" s="73"/>
    </x:row>
    <x:row r="44" ht="21" customHeight="1">
      <x:c r="A44" s="31"/>
      <x:c r="B44" s="31"/>
      <x:c r="C44" s="31"/>
      <x:c r="D44" s="31"/>
      <x:c r="E44" s="31"/>
      <x:c r="F44" s="31"/>
      <x:c r="G44" s="31"/>
      <x:c r="H44" s="31"/>
      <x:c r="I44" s="31"/>
      <x:c r="J44" s="31"/>
      <x:c r="K44" s="31"/>
      <x:c r="L44" s="31"/>
    </x:row>
    <x:row r="45" ht="32" customHeight="1">
      <x:c r="A45" s="49" t="str">
        <x:v>Year</x:v>
      </x:c>
      <x:c r="B45" s="49" t="str">
        <x:v>Chile acoustic N</x:v>
      </x:c>
      <x:c r="C45" s="49" t="str">
        <x:v>Chile CPUE</x:v>
      </x:c>
      <x:c r="D45" s="49" t="str">
        <x:v>Peru artisanal</x:v>
      </x:c>
      <x:c r="E45" s="49" t="str">
        <x:v>Peru industrial</x:v>
      </x:c>
      <x:c r="F45" s="49" t="str">
        <x:v>Offshore CPUE</x:v>
      </x:c>
      <x:c r="G45" s="31"/>
      <x:c r="H45" s="31"/>
      <x:c r="I45" s="31"/>
      <x:c r="J45" s="31"/>
      <x:c r="K45" s="31"/>
      <x:c r="L45" s="31"/>
    </x:row>
    <x:row r="46" ht="21" customHeight="1">
      <x:c r="A46" s="31" t="n">
        <x:v>2019</x:v>
      </x:c>
      <x:c r="B46" s="99" t="n">
        <x:v>1487.07</x:v>
      </x:c>
      <x:c r="C46" s="99" t="n">
        <x:v>104.2971</x:v>
      </x:c>
      <x:c r="D46" s="93" t="n">
        <x:v>0.4132993</x:v>
      </x:c>
      <x:c r="E46" s="93" t="n">
        <x:v>0.4431689</x:v>
      </x:c>
      <x:c r="F46" s="102" t="n">
        <x:v>688</x:v>
      </x:c>
      <x:c r="G46" s="31"/>
      <x:c r="H46" s="31"/>
      <x:c r="I46" s="31"/>
      <x:c r="J46" s="31"/>
      <x:c r="K46" s="31"/>
      <x:c r="L46" s="31"/>
    </x:row>
    <x:row r="47" ht="21" customHeight="1">
      <x:c r="A47" s="31" t="n">
        <x:v>2020</x:v>
      </x:c>
      <x:c r="B47" s="99" t="n">
        <x:v>1728.268</x:v>
      </x:c>
      <x:c r="C47" s="99" t="n">
        <x:v>97.2726</x:v>
      </x:c>
      <x:c r="D47" s="93" t="n">
        <x:v>0.4681688</x:v>
      </x:c>
      <x:c r="E47" s="93" t="n">
        <x:v>0.4730189</x:v>
      </x:c>
      <x:c r="F47" s="102" t="n">
        <x:v>669</x:v>
      </x:c>
      <x:c r="G47" s="31"/>
      <x:c r="H47" s="31"/>
      <x:c r="I47" s="31"/>
      <x:c r="J47" s="31"/>
      <x:c r="K47" s="31"/>
      <x:c r="L47" s="31"/>
    </x:row>
    <x:row r="48" ht="21" customHeight="1">
      <x:c r="A48" s="31" t="n">
        <x:v>2021</x:v>
      </x:c>
      <x:c r="B48" s="99" t="n">
        <x:v>1870.357</x:v>
      </x:c>
      <x:c r="C48" s="99" t="n">
        <x:v>93.9945</x:v>
      </x:c>
      <x:c r="D48" s="93" t="n">
        <x:v>0.4675591</x:v>
      </x:c>
      <x:c r="E48" s="93" t="n">
        <x:v>0.4860361</x:v>
      </x:c>
      <x:c r="F48" s="102" t="n">
        <x:v>966</x:v>
      </x:c>
      <x:c r="G48" s="31"/>
      <x:c r="H48" s="31"/>
      <x:c r="I48" s="31"/>
      <x:c r="J48" s="31"/>
      <x:c r="K48" s="31"/>
      <x:c r="L48" s="31"/>
    </x:row>
    <x:row r="49" ht="21" customHeight="1">
      <x:c r="A49" s="31" t="n">
        <x:v>2022</x:v>
      </x:c>
      <x:c r="B49" s="99"/>
      <x:c r="C49" s="99" t="n">
        <x:v>91.3185</x:v>
      </x:c>
      <x:c r="D49" s="93" t="n">
        <x:v>0.5708413</x:v>
      </x:c>
      <x:c r="E49" s="93" t="n">
        <x:v>0.4933459</x:v>
      </x:c>
      <x:c r="F49" s="102" t="n">
        <x:v>1394</x:v>
      </x:c>
      <x:c r="G49" s="31"/>
      <x:c r="H49" s="31"/>
      <x:c r="I49" s="31"/>
      <x:c r="J49" s="31"/>
      <x:c r="K49" s="31"/>
      <x:c r="L49" s="31"/>
    </x:row>
    <x:row r="50" ht="21" customHeight="1">
      <x:c r="A50" s="31" t="n">
        <x:v>2023</x:v>
      </x:c>
      <x:c r="B50" s="99" t="n">
        <x:v>2502.157</x:v>
      </x:c>
      <x:c r="C50" s="99" t="n">
        <x:v>100.2162</x:v>
      </x:c>
      <x:c r="D50" s="93" t="n">
        <x:v>0.6166017</x:v>
      </x:c>
      <x:c r="E50" s="93" t="n">
        <x:v>0.4486047</x:v>
      </x:c>
      <x:c r="F50" s="102" t="n">
        <x:v>1410</x:v>
      </x:c>
      <x:c r="G50" s="31"/>
      <x:c r="H50" s="31"/>
      <x:c r="I50" s="31"/>
      <x:c r="J50" s="31"/>
      <x:c r="K50" s="31"/>
      <x:c r="L50" s="31"/>
    </x:row>
    <x:row r="51" ht="21" customHeight="1">
      <x:c r="A51" s="31" t="n">
        <x:v>2024</x:v>
      </x:c>
      <x:c r="B51" s="99" t="n">
        <x:v>2788.465</x:v>
      </x:c>
      <x:c r="C51" s="99" t="n">
        <x:v>82.4208</x:v>
      </x:c>
      <x:c r="D51" s="93" t="n">
        <x:v>0.6721997</x:v>
      </x:c>
      <x:c r="E51" s="93" t="n">
        <x:v>0.4225765</x:v>
      </x:c>
      <x:c r="F51" s="102" t="n">
        <x:v>490</x:v>
      </x:c>
      <x:c r="G51" s="31"/>
      <x:c r="H51" s="31"/>
      <x:c r="I51" s="31"/>
      <x:c r="J51" s="31"/>
      <x:c r="K51" s="31"/>
      <x:c r="L51" s="31"/>
    </x:row>
    <x:row r="52" ht="21" customHeight="1">
      <x:c r="A52" s="31" t="n">
        <x:v>2025</x:v>
      </x:c>
      <x:c r="B52" s="99" t="n">
        <x:v>3058.843</x:v>
      </x:c>
      <x:c r="C52" s="99" t="n">
        <x:v>96.6705</x:v>
      </x:c>
      <x:c r="D52" s="93" t="n">
        <x:v>0.4946125</x:v>
      </x:c>
      <x:c r="E52" s="93" t="n">
        <x:v>0.3974881</x:v>
      </x:c>
      <x:c r="F52" s="102" t="n">
        <x:v>1030</x:v>
      </x:c>
      <x:c r="G52" s="31"/>
      <x:c r="H52" s="31"/>
      <x:c r="I52" s="31"/>
      <x:c r="J52" s="31"/>
      <x:c r="K52" s="31"/>
      <x:c r="L52" s="31"/>
    </x:row>
    <x:row r="53" ht="21" customHeight="1">
      <x:c r="A53" s="31" t="n">
        <x:v>2026</x:v>
      </x:c>
      <x:c r="B53" s="99" t="n">
        <x:v>642.1313</x:v>
      </x:c>
      <x:c r="C53" s="99" t="n">
        <x:v>104.4309</x:v>
      </x:c>
      <x:c r="D53" s="93" t="n">
        <x:v>0.5673619</x:v>
      </x:c>
      <x:c r="E53" s="93" t="n">
        <x:v>0.2574228</x:v>
      </x:c>
      <x:c r="F53" s="102"/>
      <x:c r="G53" s="31"/>
      <x:c r="H53" s="31"/>
      <x:c r="I53" s="31"/>
      <x:c r="J53" s="31"/>
      <x:c r="K53" s="31"/>
      <x:c r="L53" s="31"/>
    </x:row>
    <x:row r="54" ht="21" customHeight="1">
      <x:c r="A54" s="31"/>
      <x:c r="B54" s="31"/>
      <x:c r="C54" s="31"/>
      <x:c r="D54" s="31"/>
      <x:c r="E54" s="31"/>
      <x:c r="F54" s="31"/>
      <x:c r="G54" s="31"/>
      <x:c r="H54" s="31"/>
      <x:c r="I54" s="31"/>
      <x:c r="J54" s="31"/>
      <x:c r="K54" s="31"/>
      <x:c r="L54" s="31"/>
    </x:row>
    <x:row r="55" ht="21" customHeight="1">
      <x:c r="A55" s="31"/>
      <x:c r="B55" s="31"/>
      <x:c r="C55" s="31"/>
      <x:c r="D55" s="31"/>
      <x:c r="E55" s="31"/>
      <x:c r="F55" s="31"/>
      <x:c r="G55" s="31"/>
      <x:c r="H55" s="31"/>
      <x:c r="I55" s="31"/>
      <x:c r="J55" s="31"/>
      <x:c r="K55" s="31"/>
      <x:c r="L55" s="31"/>
    </x:row>
    <x:row r="56" ht="21" customHeight="1">
      <x:c r="A56" s="31" t="str">
        <x:v>2019–2023 mean</x:v>
      </x:c>
      <x:c r="B56" s="93" t="n">
        <x:f>AVERAGE(B46:B50)</x:f>
        <x:v>1896.963</x:v>
      </x:c>
      <x:c r="C56" s="93" t="n">
        <x:f>AVERAGE(C46:C50)</x:f>
        <x:v>97.41978</x:v>
      </x:c>
      <x:c r="D56" s="93" t="n">
        <x:f>AVERAGE(D46:D50)</x:f>
        <x:v>0.50729404</x:v>
      </x:c>
      <x:c r="E56" s="93" t="n">
        <x:f>AVERAGE(E46:E50)</x:f>
        <x:v>0.46883490000000005</x:v>
      </x:c>
      <x:c r="F56" s="93" t="n">
        <x:f>AVERAGE(F46:F50)</x:f>
        <x:v>1025.4</x:v>
      </x:c>
      <x:c r="G56" s="31"/>
      <x:c r="H56" s="31"/>
      <x:c r="I56" s="31"/>
      <x:c r="J56" s="31"/>
      <x:c r="K56" s="31"/>
      <x:c r="L56" s="31"/>
    </x:row>
    <x:row r="57" ht="21" customHeight="1">
      <x:c r="A57" s="31" t="str">
        <x:v>Reference n</x:v>
      </x:c>
      <x:c r="B57" s="31" t="n">
        <x:f>COUNT(B46:B50)</x:f>
        <x:v>4</x:v>
      </x:c>
      <x:c r="C57" s="31" t="n">
        <x:f>COUNT(C46:C50)</x:f>
        <x:v>5</x:v>
      </x:c>
      <x:c r="D57" s="31" t="n">
        <x:f>COUNT(D46:D50)</x:f>
        <x:v>5</x:v>
      </x:c>
      <x:c r="E57" s="31" t="n">
        <x:f>COUNT(E46:E50)</x:f>
        <x:v>5</x:v>
      </x:c>
      <x:c r="F57" s="31" t="n">
        <x:f>COUNT(F46:F50)</x:f>
        <x:v>5</x:v>
      </x:c>
      <x:c r="G57" s="31"/>
      <x:c r="H57" s="31"/>
      <x:c r="I57" s="31"/>
      <x:c r="J57" s="31"/>
      <x:c r="K57" s="31"/>
      <x:c r="L57" s="31"/>
    </x:row>
    <x:row r="58" ht="21" customHeight="1">
      <x:c r="A58" s="31"/>
      <x:c r="B58" s="31"/>
      <x:c r="C58" s="31"/>
      <x:c r="D58" s="31"/>
      <x:c r="E58" s="31"/>
      <x:c r="F58" s="31"/>
      <x:c r="G58" s="31"/>
      <x:c r="H58" s="31"/>
      <x:c r="I58" s="31"/>
      <x:c r="J58" s="31"/>
      <x:c r="K58" s="31"/>
      <x:c r="L58" s="31"/>
    </x:row>
    <x:row r="59" ht="23" customHeight="1">
      <x:c r="A59" s="73" t="str">
        <x:v>Standardized indices and annual combination</x:v>
      </x:c>
      <x:c r="B59" s="73"/>
      <x:c r="C59" s="73"/>
      <x:c r="D59" s="73"/>
      <x:c r="E59" s="73"/>
      <x:c r="F59" s="73"/>
      <x:c r="G59" s="73"/>
      <x:c r="H59" s="73"/>
      <x:c r="I59" s="73"/>
      <x:c r="J59" s="73"/>
      <x:c r="K59" s="73"/>
      <x:c r="L59" s="73"/>
    </x:row>
    <x:row r="60" ht="32" customHeight="1">
      <x:c r="A60" s="49" t="str">
        <x:v>Year</x:v>
      </x:c>
      <x:c r="B60" s="49" t="str">
        <x:v>Chile acoustic N</x:v>
      </x:c>
      <x:c r="C60" s="49" t="str">
        <x:v>Chile CPUE</x:v>
      </x:c>
      <x:c r="D60" s="49" t="str">
        <x:v>Peru artisanal</x:v>
      </x:c>
      <x:c r="E60" s="49" t="str">
        <x:v>Peru industrial</x:v>
      </x:c>
      <x:c r="F60" s="49" t="str">
        <x:v>Offshore CPUE</x:v>
      </x:c>
      <x:c r="G60" s="49" t="str">
        <x:v>Available indices</x:v>
      </x:c>
      <x:c r="H60" s="49" t="str">
        <x:v>Annual mean</x:v>
      </x:c>
      <x:c r="I60" s="31"/>
      <x:c r="J60" s="31"/>
      <x:c r="K60" s="31"/>
      <x:c r="L60" s="31"/>
    </x:row>
    <x:row r="61" ht="21" customHeight="1">
      <x:c r="A61" s="31" t="n">
        <x:f>A46</x:f>
        <x:v>2019</x:v>
      </x:c>
      <x:c r="B61" s="87" t="n">
        <x:f>IF(ISNUMBER(B46),B46/B$56,"")</x:f>
        <x:v>0.7839214576140916</x:v>
      </x:c>
      <x:c r="C61" s="87" t="n">
        <x:f>IF(ISNUMBER(C46),C46/C$56,"")</x:f>
        <x:v>1.0705946985304216</x:v>
      </x:c>
      <x:c r="D61" s="87" t="n">
        <x:f>IF(ISNUMBER(D46),D46/D$56,"")</x:f>
        <x:v>0.8147134943670933</x:v>
      </x:c>
      <x:c r="E61" s="87" t="n">
        <x:f>IF(ISNUMBER(E46),E46/E$56,"")</x:f>
        <x:v>0.9452557819394416</x:v>
      </x:c>
      <x:c r="F61" s="87" t="n">
        <x:f>IF(ISNUMBER(F46),F46/F$56,"")</x:f>
        <x:v>0.6709576750536376</x:v>
      </x:c>
      <x:c r="G61" s="31" t="n">
        <x:f>COUNT(B61:F61)</x:f>
        <x:v>5</x:v>
      </x:c>
      <x:c r="H61" s="87" t="n">
        <x:f>AVERAGE(B61:F61)</x:f>
        <x:v>0.8570886215009372</x:v>
      </x:c>
      <x:c r="I61" s="31"/>
      <x:c r="J61" s="31"/>
      <x:c r="K61" s="31"/>
      <x:c r="L61" s="31"/>
    </x:row>
    <x:row r="62" ht="21" customHeight="1">
      <x:c r="A62" s="31" t="n">
        <x:f>A47</x:f>
        <x:v>2020</x:v>
      </x:c>
      <x:c r="B62" s="87" t="n">
        <x:f>IF(ISNUMBER(B47),B47/B$56,"")</x:f>
        <x:v>0.9110710119280134</x:v>
      </x:c>
      <x:c r="C62" s="87" t="n">
        <x:f>IF(ISNUMBER(C47),C47/C$56,"")</x:f>
        <x:v>0.9984892185139403</x:v>
      </x:c>
      <x:c r="D62" s="87" t="n">
        <x:f>IF(ISNUMBER(D47),D47/D$56,"")</x:f>
        <x:v>0.9228746310522394</x:v>
      </x:c>
      <x:c r="E62" s="87" t="n">
        <x:f>IF(ISNUMBER(E47),E47/E$56,"")</x:f>
        <x:v>1.008924250306451</x:v>
      </x:c>
      <x:c r="F62" s="87" t="n">
        <x:f>IF(ISNUMBER(F47),F47/F$56,"")</x:f>
        <x:v>0.6524283206553539</x:v>
      </x:c>
      <x:c r="G62" s="31" t="n">
        <x:f>COUNT(B62:F62)</x:f>
        <x:v>5</x:v>
      </x:c>
      <x:c r="H62" s="87" t="n">
        <x:f>AVERAGE(B62:F62)</x:f>
        <x:v>0.8987574864911997</x:v>
      </x:c>
      <x:c r="I62" s="31"/>
      <x:c r="J62" s="31"/>
      <x:c r="K62" s="31"/>
      <x:c r="L62" s="31"/>
    </x:row>
    <x:row r="63" ht="21" customHeight="1">
      <x:c r="A63" s="31" t="n">
        <x:f>A48</x:f>
        <x:v>2021</x:v>
      </x:c>
      <x:c r="B63" s="87" t="n">
        <x:f>IF(ISNUMBER(B48),B48/B$56,"")</x:f>
        <x:v>0.9859744233282357</x:v>
      </x:c>
      <x:c r="C63" s="87" t="n">
        <x:f>IF(ISNUMBER(C48),C48/C$56,"")</x:f>
        <x:v>0.9648399945062491</x:v>
      </x:c>
      <x:c r="D63" s="87" t="n">
        <x:f>IF(ISNUMBER(D48),D48/D$56,"")</x:f>
        <x:v>0.9216727639851633</x:v>
      </x:c>
      <x:c r="E63" s="87" t="n">
        <x:f>IF(ISNUMBER(E48),E48/E$56,"")</x:f>
        <x:v>1.0366892481767036</x:v>
      </x:c>
      <x:c r="F63" s="87" t="n">
        <x:f>IF(ISNUMBER(F48),F48/F$56,"")</x:f>
        <x:v>0.9420713867758923</x:v>
      </x:c>
      <x:c r="G63" s="31" t="n">
        <x:f>COUNT(B63:F63)</x:f>
        <x:v>5</x:v>
      </x:c>
      <x:c r="H63" s="87" t="n">
        <x:f>AVERAGE(B63:F63)</x:f>
        <x:v>0.9702495633544489</x:v>
      </x:c>
      <x:c r="I63" s="31"/>
      <x:c r="J63" s="31"/>
      <x:c r="K63" s="31"/>
      <x:c r="L63" s="31"/>
    </x:row>
    <x:row r="64" ht="21" customHeight="1">
      <x:c r="A64" s="31" t="n">
        <x:f>A49</x:f>
        <x:v>2022</x:v>
      </x:c>
      <x:c r="B64" s="87" t="str">
        <x:f>IF(ISNUMBER(B49),B49/B$56,"")</x:f>
      </x:c>
      <x:c r="C64" s="87" t="n">
        <x:f>IF(ISNUMBER(C49),C49/C$56,"")</x:f>
        <x:v>0.9373712402142562</x:v>
      </x:c>
      <x:c r="D64" s="87" t="n">
        <x:f>IF(ISNUMBER(D49),D49/D$56,"")</x:f>
        <x:v>1.125267113329382</x:v>
      </x:c>
      <x:c r="E64" s="87" t="n">
        <x:f>IF(ISNUMBER(E49),E49/E$56,"")</x:f>
        <x:v>1.0522806642594225</x:v>
      </x:c>
      <x:c r="F64" s="87" t="n">
        <x:f>IF(ISNUMBER(F49),F49/F$56,"")</x:f>
        <x:v>1.3594694753267016</x:v>
      </x:c>
      <x:c r="G64" s="31" t="n">
        <x:f>COUNT(B64:F64)</x:f>
        <x:v>4</x:v>
      </x:c>
      <x:c r="H64" s="87" t="n">
        <x:f>AVERAGE(B64:F64)</x:f>
        <x:v>1.1185971232824405</x:v>
      </x:c>
      <x:c r="I64" s="31"/>
      <x:c r="J64" s="31"/>
      <x:c r="K64" s="31"/>
      <x:c r="L64" s="31"/>
    </x:row>
    <x:row r="65" ht="21" customHeight="1">
      <x:c r="A65" s="31" t="n">
        <x:f>A50</x:f>
        <x:v>2023</x:v>
      </x:c>
      <x:c r="B65" s="87" t="n">
        <x:f>IF(ISNUMBER(B50),B50/B$56,"")</x:f>
        <x:v>1.3190331071296595</x:v>
      </x:c>
      <x:c r="C65" s="87" t="n">
        <x:f>IF(ISNUMBER(C50),C50/C$56,"")</x:f>
        <x:v>1.0287048482351324</x:v>
      </x:c>
      <x:c r="D65" s="87" t="n">
        <x:f>IF(ISNUMBER(D50),D50/D$56,"")</x:f>
        <x:v>1.215471997266122</x:v>
      </x:c>
      <x:c r="E65" s="87" t="n">
        <x:f>IF(ISNUMBER(E50),E50/E$56,"")</x:f>
        <x:v>0.9568500553179807</x:v>
      </x:c>
      <x:c r="F65" s="87" t="n">
        <x:f>IF(ISNUMBER(F50),F50/F$56,"")</x:f>
        <x:v>1.3750731421884141</x:v>
      </x:c>
      <x:c r="G65" s="31" t="n">
        <x:f>COUNT(B65:F65)</x:f>
        <x:v>5</x:v>
      </x:c>
      <x:c r="H65" s="87" t="n">
        <x:f>AVERAGE(B65:F65)</x:f>
        <x:v>1.1790266300274619</x:v>
      </x:c>
      <x:c r="I65" s="31"/>
      <x:c r="J65" s="31"/>
      <x:c r="K65" s="31"/>
      <x:c r="L65" s="31"/>
    </x:row>
    <x:row r="66" ht="21" customHeight="1">
      <x:c r="A66" s="31" t="n">
        <x:f>A51</x:f>
        <x:v>2024</x:v>
      </x:c>
      <x:c r="B66" s="87" t="n">
        <x:f>IF(ISNUMBER(B51),B51/B$56,"")</x:f>
        <x:v>1.4699627773446293</x:v>
      </x:c>
      <x:c r="C66" s="87" t="n">
        <x:f>IF(ISNUMBER(C51),C51/C$56,"")</x:f>
        <x:v>0.84603763219338</x:v>
      </x:c>
      <x:c r="D66" s="87" t="n">
        <x:f>IF(ISNUMBER(D51),D51/D$56,"")</x:f>
        <x:v>1.3250691847276581</x:v>
      </x:c>
      <x:c r="E66" s="87" t="n">
        <x:f>IF(ISNUMBER(E51),E51/E$56,"")</x:f>
        <x:v>0.9013332838489625</x:v>
      </x:c>
      <x:c r="F66" s="87" t="n">
        <x:f>IF(ISNUMBER(F51),F51/F$56,"")</x:f>
        <x:v>0.47786229763994537</x:v>
      </x:c>
      <x:c r="G66" s="31" t="n">
        <x:f>COUNT(B66:F66)</x:f>
        <x:v>5</x:v>
      </x:c>
      <x:c r="H66" s="87" t="n">
        <x:f>AVERAGE(B66:F66)</x:f>
        <x:v>1.0040530351509152</x:v>
      </x:c>
      <x:c r="I66" s="31"/>
      <x:c r="J66" s="31"/>
      <x:c r="K66" s="31"/>
      <x:c r="L66" s="31"/>
    </x:row>
    <x:row r="67" ht="21" customHeight="1">
      <x:c r="A67" s="31" t="n">
        <x:f>A52</x:f>
        <x:v>2025</x:v>
      </x:c>
      <x:c r="B67" s="87" t="n">
        <x:f>IF(ISNUMBER(B52),B52/B$56,"")</x:f>
        <x:v>1.612494814079136</x:v>
      </x:c>
      <x:c r="C67" s="87" t="n">
        <x:f>IF(ISNUMBER(C52),C52/C$56,"")</x:f>
        <x:v>0.992308748798242</x:v>
      </x:c>
      <x:c r="D67" s="87" t="n">
        <x:f>IF(ISNUMBER(D52),D52/D$56,"")</x:f>
        <x:v>0.9750015986783523</x:v>
      </x:c>
      <x:c r="E67" s="87" t="n">
        <x:f>IF(ISNUMBER(E52),E52/E$56,"")</x:f>
        <x:v>0.8478210559836735</x:v>
      </x:c>
      <x:c r="F67" s="87" t="n">
        <x:f>IF(ISNUMBER(F52),F52/F$56,"")</x:f>
        <x:v>1.0044860542227423</x:v>
      </x:c>
      <x:c r="G67" s="31" t="n">
        <x:f>COUNT(B67:F67)</x:f>
        <x:v>5</x:v>
      </x:c>
      <x:c r="H67" s="87" t="n">
        <x:f>AVERAGE(B67:F67)</x:f>
        <x:v>1.0864224543524295</x:v>
      </x:c>
      <x:c r="I67" s="31"/>
      <x:c r="J67" s="31"/>
      <x:c r="K67" s="31"/>
      <x:c r="L67" s="31"/>
    </x:row>
    <x:row r="68" ht="21" customHeight="1">
      <x:c r="A68" s="31" t="n">
        <x:f>A53</x:f>
        <x:v>2026</x:v>
      </x:c>
      <x:c r="B68" s="87" t="n">
        <x:f>IF(ISNUMBER(B53),B53/B$56,"")</x:f>
        <x:v>0.3385049154885994</x:v>
      </x:c>
      <x:c r="C68" s="87" t="n">
        <x:f>IF(ISNUMBER(C53),C53/C$56,"")</x:f>
        <x:v>1.0719681362450213</x:v>
      </x:c>
      <x:c r="D68" s="87" t="n">
        <x:f>IF(ISNUMBER(D53),D53/D$56,"")</x:f>
        <x:v>1.1184083692369025</x:v>
      </x:c>
      <x:c r="E68" s="87" t="n">
        <x:f>IF(ISNUMBER(E53),E53/E$56,"")</x:f>
        <x:v>0.5490691925878385</x:v>
      </x:c>
      <x:c r="F68" s="87" t="str">
        <x:f>IF(ISNUMBER(F53),F53/F$56,"")</x:f>
      </x:c>
      <x:c r="G68" s="31" t="n">
        <x:f>COUNT(B68:F68)</x:f>
        <x:v>4</x:v>
      </x:c>
      <x:c r="H68" s="87" t="n">
        <x:f>AVERAGE(B68:F68)</x:f>
        <x:v>0.7694876533895904</x:v>
      </x:c>
      <x:c r="I68" s="31"/>
      <x:c r="J68" s="31"/>
      <x:c r="K68" s="31"/>
      <x:c r="L68" s="31"/>
    </x:row>
    <x:row r="69" ht="21" customHeight="1">
      <x:c r="A69" s="31"/>
      <x:c r="B69" s="31"/>
      <x:c r="C69" s="31"/>
      <x:c r="D69" s="31"/>
      <x:c r="E69" s="31"/>
      <x:c r="F69" s="31"/>
      <x:c r="G69" s="31"/>
      <x:c r="H69" s="31"/>
      <x:c r="I69" s="31"/>
      <x:c r="J69" s="31"/>
      <x:c r="K69" s="31"/>
      <x:c r="L69" s="31"/>
    </x:row>
    <x:row r="70" ht="21" customHeight="1">
      <x:c r="A70" s="31"/>
      <x:c r="B70" s="31"/>
      <x:c r="C70" s="31"/>
      <x:c r="D70" s="31"/>
      <x:c r="E70" s="31"/>
      <x:c r="F70" s="31"/>
      <x:c r="G70" s="31"/>
      <x:c r="H70" s="31"/>
      <x:c r="I70" s="31"/>
      <x:c r="J70" s="31"/>
      <x:c r="K70" s="31"/>
      <x:c r="L70" s="31"/>
    </x:row>
    <x:row r="71" ht="32" customHeight="1">
      <x:c r="A71" s="49" t="str">
        <x:v>Data through</x:v>
      </x:c>
      <x:c r="B71" s="49" t="str">
        <x:v>Window start</x:v>
      </x:c>
      <x:c r="C71" s="49" t="str">
        <x:v>Window end</x:v>
      </x:c>
      <x:c r="D71" s="49" t="str">
        <x:v>3-year metric</x:v>
      </x:c>
      <x:c r="E71" s="31"/>
      <x:c r="F71" s="31"/>
      <x:c r="G71" s="31"/>
      <x:c r="H71" s="31"/>
      <x:c r="I71" s="31"/>
      <x:c r="J71" s="31"/>
      <x:c r="K71" s="31"/>
      <x:c r="L71" s="31"/>
    </x:row>
    <x:row r="72" ht="21" customHeight="1">
      <x:c r="A72" s="31" t="n">
        <x:v>2025</x:v>
      </x:c>
      <x:c r="B72" s="31" t="n">
        <x:v>2023</x:v>
      </x:c>
      <x:c r="C72" s="31" t="n">
        <x:v>2025</x:v>
      </x:c>
      <x:c r="D72" s="105" t="n">
        <x:f>AVERAGE(H65:H67)</x:f>
        <x:v>1.0898340398436022</x:v>
      </x:c>
      <x:c r="E72" s="31"/>
      <x:c r="F72" s="31"/>
      <x:c r="G72" s="31"/>
      <x:c r="H72" s="31"/>
      <x:c r="I72" s="31"/>
      <x:c r="J72" s="31"/>
      <x:c r="K72" s="31"/>
      <x:c r="L72" s="31"/>
    </x:row>
    <x:row r="73" ht="21" customHeight="1">
      <x:c r="A73" s="31" t="n">
        <x:v>2026</x:v>
      </x:c>
      <x:c r="B73" s="31" t="n">
        <x:v>2024</x:v>
      </x:c>
      <x:c r="C73" s="31" t="n">
        <x:v>2026</x:v>
      </x:c>
      <x:c r="D73" s="105" t="n">
        <x:f>AVERAGE(H66:H68)</x:f>
        <x:v>0.9533210476309782</x:v>
      </x:c>
      <x:c r="E73" s="31"/>
      <x:c r="F73" s="31"/>
      <x:c r="G73" s="31"/>
      <x:c r="H73" s="31"/>
      <x:c r="I73" s="31"/>
      <x:c r="J73" s="31"/>
      <x:c r="K73" s="31"/>
      <x:c r="L73" s="31"/>
    </x:row>
    <x:row r="74" ht="21" customHeight="1">
      <x:c r="A74" s="31"/>
      <x:c r="B74" s="31"/>
      <x:c r="C74" s="31"/>
      <x:c r="D74" s="31"/>
      <x:c r="E74" s="31"/>
      <x:c r="F74" s="31"/>
      <x:c r="G74" s="31"/>
      <x:c r="H74" s="31"/>
      <x:c r="I74" s="31"/>
      <x:c r="J74" s="31"/>
      <x:c r="K74" s="31"/>
      <x:c r="L74" s="31"/>
    </x:row>
    <x:row r="75" ht="21" customHeight="1">
      <x:c r="A75" s="31"/>
      <x:c r="B75" s="31"/>
      <x:c r="C75" s="31"/>
      <x:c r="D75" s="31"/>
      <x:c r="E75" s="31"/>
      <x:c r="F75" s="31"/>
      <x:c r="G75" s="31"/>
      <x:c r="H75" s="31"/>
      <x:c r="I75" s="31"/>
      <x:c r="J75" s="31"/>
      <x:c r="K75" s="31"/>
      <x:c r="L75" s="31"/>
    </x:row>
    <x:row r="76" ht="23" customHeight="1">
      <x:c r="A76" s="73" t="str">
        <x:v>Sources and calculation notes</x:v>
      </x:c>
      <x:c r="B76" s="73"/>
      <x:c r="C76" s="73"/>
      <x:c r="D76" s="73"/>
      <x:c r="E76" s="73"/>
      <x:c r="F76" s="73"/>
      <x:c r="G76" s="73"/>
      <x:c r="H76" s="73"/>
      <x:c r="I76" s="73"/>
      <x:c r="J76" s="73"/>
      <x:c r="K76" s="73"/>
      <x:c r="L76" s="73"/>
    </x:row>
    <x:row r="77" ht="21" customHeight="1">
      <x:c r="A77" s="31"/>
      <x:c r="B77" s="31"/>
      <x:c r="C77" s="31"/>
      <x:c r="D77" s="31"/>
      <x:c r="E77" s="31"/>
      <x:c r="F77" s="31"/>
      <x:c r="G77" s="31"/>
      <x:c r="H77" s="31"/>
      <x:c r="I77" s="31"/>
      <x:c r="J77" s="31"/>
      <x:c r="K77" s="31"/>
      <x:c r="L77" s="31"/>
    </x:row>
    <x:row r="78" ht="21" customHeight="1">
      <x:c r="A78" s="43" t="str">
        <x:v>Source indices: current assessment Model 1.06, index-year and observed-index input blocks. Same data vintage for both cutoffs.</x:v>
      </x:c>
      <x:c r="B78" s="43"/>
      <x:c r="C78" s="43"/>
      <x:c r="D78" s="43"/>
      <x:c r="E78" s="43"/>
      <x:c r="F78" s="43"/>
      <x:c r="G78" s="43"/>
      <x:c r="H78" s="43"/>
      <x:c r="I78" s="43"/>
      <x:c r="J78" s="43"/>
      <x:c r="K78" s="43"/>
      <x:c r="L78" s="43"/>
    </x:row>
    <x:row r="79" ht="21" customHeight="1">
      <x:c r="A79" s="43" t="str">
        <x:v>Chile Acoustic North has no 2022 value (4 reference observations). Offshore CPUE has no 2026 value. Blanks remain missing.</x:v>
      </x:c>
      <x:c r="B79" s="43"/>
      <x:c r="C79" s="43"/>
      <x:c r="D79" s="43"/>
      <x:c r="E79" s="43"/>
      <x:c r="F79" s="43"/>
      <x:c r="G79" s="43"/>
      <x:c r="H79" s="43"/>
      <x:c r="I79" s="43"/>
      <x:c r="J79" s="43"/>
      <x:c r="K79" s="43"/>
      <x:c r="L79" s="43"/>
    </x:row>
    <x:row r="80" ht="21" customHeight="1">
      <x:c r="A80" s="43" t="str">
        <x:v>The 2026 annual mean uses 4 indices. Other recent annual means use 5. All available indices have equal weight within year.</x:v>
      </x:c>
      <x:c r="B80" s="43"/>
      <x:c r="C80" s="43"/>
      <x:c r="D80" s="43"/>
      <x:c r="E80" s="43"/>
      <x:c r="F80" s="43"/>
      <x:c r="G80" s="43"/>
      <x:c r="H80" s="43"/>
      <x:c r="I80" s="43"/>
      <x:c r="J80" s="43"/>
      <x:c r="K80" s="43"/>
      <x:c r="L80" s="43"/>
    </x:row>
    <x:row r="81" ht="21" customHeight="1">
      <x:c r="A81" s="43" t="str">
        <x:v>Each index is divided by its available 2019–2023 mean. The three annual combined values then receive equal weights.</x:v>
      </x:c>
      <x:c r="B81" s="43"/>
      <x:c r="C81" s="43"/>
      <x:c r="D81" s="43"/>
      <x:c r="E81" s="43"/>
      <x:c r="F81" s="43"/>
      <x:c r="G81" s="43"/>
      <x:c r="H81" s="43"/>
      <x:c r="I81" s="43"/>
      <x:c r="J81" s="43"/>
      <x:c r="K81" s="43"/>
      <x:c r="L81" s="43"/>
    </x:row>
    <x:row r="82" ht="21" customHeight="1">
      <x:c r="A82" s="43" t="str">
        <x:v>2026 advice inputs include current-year CPUE observations. Assessment CV adjustments do not change these equal CMP weights.</x:v>
      </x:c>
      <x:c r="B82" s="43"/>
      <x:c r="C82" s="43"/>
      <x:c r="D82" s="43"/>
      <x:c r="E82" s="43"/>
      <x:c r="F82" s="43"/>
      <x:c r="G82" s="43"/>
      <x:c r="H82" s="43"/>
      <x:c r="I82" s="43"/>
      <x:c r="J82" s="43"/>
      <x:c r="K82" s="43"/>
      <x:c r="L82" s="43"/>
    </x:row>
    <x:row r="83" ht="21" customHeight="1">
      <x:c r="A83" s="43" t="str">
        <x:v>Hockey-stick raw TAC = minimum + (I − limit) × (target − minimum) / (trigger − limit), between the two thresholds.</x:v>
      </x:c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</x:row>
    <x:row r="84" ht="21" customHeight="1">
      <x:c r="A84" s="43" t="str">
        <x:v>At/below the index limit use the minimum. At/above the trigger use the target. Then apply the annual limits.</x:v>
      </x:c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</x:row>
    <x:row r="85" ht="21" customHeight="1">
      <x:c r="A85" s="43" t="str">
        <x:v>Final TAC = MAX(previous TAC × decrease factor, MIN(previous TAC × increase factor, raw TAC)).</x:v>
      </x:c>
      <x:c r="B85" s="43"/>
      <x:c r="C85" s="43"/>
      <x:c r="D85" s="43"/>
      <x:c r="E85" s="43"/>
      <x:c r="F85" s="43"/>
      <x:c r="G85" s="43"/>
      <x:c r="H85" s="43"/>
      <x:c r="I85" s="43"/>
      <x:c r="J85" s="43"/>
      <x:c r="K85" s="43"/>
      <x:c r="L85" s="43"/>
    </x:row>
    <x:row r="86" ht="21" customHeight="1">
      <x:c r="A86" s="43" t="str">
        <x:v>SC14 release triggers: CMP29 = 2.125, CMP43 = 1.9375 and CMP45 = 2.0625. Definitions remain candidate procedures.</x:v>
      </x:c>
      <x:c r="B86" s="43"/>
      <x:c r="C86" s="43"/>
      <x:c r="D86" s="43"/>
      <x:c r="E86" s="43"/>
      <x:c r="F86" s="43"/>
      <x:c r="G86" s="43"/>
      <x:c r="H86" s="43"/>
      <x:c r="I86" s="43"/>
      <x:c r="J86" s="43"/>
      <x:c r="K86" s="43"/>
      <x:c r="L86" s="43"/>
    </x:row>
    <x:row r="87" ht="21" customHeight="1">
      <x:c r="A87" s="31"/>
      <x:c r="B87" s="31"/>
      <x:c r="C87" s="31"/>
      <x:c r="D87" s="31"/>
      <x:c r="E87" s="31"/>
      <x:c r="F87" s="31"/>
      <x:c r="G87" s="31"/>
      <x:c r="H87" s="31"/>
      <x:c r="I87" s="31"/>
      <x:c r="J87" s="31"/>
      <x:c r="K87" s="31"/>
      <x:c r="L87" s="31"/>
    </x:row>
    <x:row r="88" ht="21" customHeight="1">
      <x:c r="A88" s="31" t="str">
        <x:v>https://sprfmo.github.io/SC14_JM/tac-advice-2027-2028.html</x:v>
      </x:c>
      <x:c r="B88" s="31"/>
      <x:c r="C88" s="31"/>
      <x:c r="D88" s="31"/>
      <x:c r="E88" s="31"/>
      <x:c r="F88" s="31"/>
      <x:c r="G88" s="31"/>
      <x:c r="H88" s="31"/>
      <x:c r="I88" s="31"/>
      <x:c r="J88" s="31"/>
      <x:c r="K88" s="31"/>
      <x:c r="L88" s="31"/>
    </x:row>
    <x:row r="89" ht="21" customHeight="1">
      <x:c r="A89" s="31" t="str">
        <x:v>https://github.com/SPRFMO/jjm/blob/main/assessment/input/1.06.dat</x:v>
      </x:c>
      <x:c r="B89" s="31"/>
      <x:c r="C89" s="31"/>
      <x:c r="D89" s="31"/>
      <x:c r="E89" s="31"/>
      <x:c r="F89" s="31"/>
      <x:c r="G89" s="31"/>
      <x:c r="H89" s="31"/>
      <x:c r="I89" s="31"/>
      <x:c r="J89" s="31"/>
      <x:c r="K89" s="31"/>
      <x:c r="L89" s="31"/>
    </x:row>
    <x:row r="90" ht="21" customHeight="1">
      <x:c r="A90" s="31" t="str">
        <x:v>https://github.com/SPRFMO/jmMSE26/blob/codex/sc14-mse-papers/doc/data/cmp-registry.csv</x:v>
      </x:c>
      <x:c r="B90" s="31"/>
      <x:c r="C90" s="31"/>
      <x:c r="D90" s="31"/>
      <x:c r="E90" s="31"/>
      <x:c r="F90" s="31"/>
      <x:c r="G90" s="31"/>
      <x:c r="H90" s="31"/>
      <x:c r="I90" s="31"/>
      <x:c r="J90" s="31"/>
      <x:c r="K90" s="31"/>
      <x:c r="L90" s="31"/>
    </x:row>
    <x:row r="91" ht="21" customHeight="1">
      <x:c r="A91" s="31"/>
      <x:c r="B91" s="31"/>
      <x:c r="C91" s="31"/>
      <x:c r="D91" s="31"/>
      <x:c r="E91" s="31"/>
      <x:c r="F91" s="31"/>
      <x:c r="G91" s="31"/>
      <x:c r="H91" s="31"/>
      <x:c r="I91" s="31"/>
      <x:c r="J91" s="31"/>
      <x:c r="K91" s="31"/>
      <x:c r="L91" s="31"/>
    </x:row>
    <x:row r="92" ht="21" customHeight="1">
      <x:c r="A92" s="31"/>
      <x:c r="B92" s="31"/>
      <x:c r="C92" s="31"/>
      <x:c r="D92" s="31"/>
      <x:c r="E92" s="31"/>
      <x:c r="F92" s="31"/>
      <x:c r="G92" s="31"/>
      <x:c r="H92" s="31"/>
      <x:c r="I92" s="31"/>
      <x:c r="J92" s="31"/>
      <x:c r="K92" s="31"/>
      <x:c r="L92" s="31"/>
    </x:row>
  </x:sheetData>
  <x:conditionalFormatting sqref="L22:L29">
    <x:cfRule type="containsText" dxfId="0" priority="1" operator="containsText" text="limit"/>
  </x:conditionalFormatting>
  <x:conditionalFormatting sqref="L22:L33">
    <x:cfRule type="containsText" dxfId="2" priority="2" operator="containsText" text="limit"/>
    <x:cfRule type="containsText" dxfId="4" priority="3" operator="containsText" text="limit"/>
  </x:conditionalFormatting>
  <x:dataValidations count="1">
    <x:dataValidation type="whole" operator="between" sqref="B15:B16">
      <x:formula1>1</x:formula1>
      <x:formula2>50000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46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9" hidden="0" customWidth="1"/>
    <x:col min="5" max="5" width="1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5" hidden="0" customWidth="1"/>
    <x:col min="12" max="12" width="25" hidden="0" customWidth="1"/>
  </x:cols>
  <x:sheetData>
    <x:row r="1" ht="21" customHeight="1">
      <x:c r="A1" s="31"/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1" customHeight="1">
      <x:c r="A2" s="35" t="str">
        <x:v>Other SC14 CMPs: TAC advice for 2027 and 2028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</x:row>
    <x:row r="3" ht="21" customHeight="1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 ht="21" customHeight="1">
      <x:c r="A4" s="43" t="str">
        <x:v>Same index data and 2026 TAC inputs as Main CMPs. Includes CMP32, CMP44, CMP46, CMP47 and CMP48.</x:v>
      </x:c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</x:row>
    <x:row r="5" ht="21" customHeight="1">
      <x:c r="A5" s="31"/>
      <x:c r="B5" s="31"/>
      <x:c r="C5" s="31"/>
      <x:c r="D5" s="31"/>
      <x:c r="E5" s="31"/>
      <x:c r="F5" s="31"/>
      <x:c r="G5" s="31"/>
      <x:c r="H5" s="31"/>
      <x:c r="I5" s="31"/>
      <x:c r="J5" s="31"/>
      <x:c r="K5" s="31"/>
      <x:c r="L5" s="31"/>
    </x:row>
    <x:row r="6" ht="32" customHeight="1">
      <x:c r="A6" s="49" t="str">
        <x:v>CMP</x:v>
      </x:c>
      <x:c r="B6" s="49" t="str">
        <x:v>2026 TAC (kt)</x:v>
      </x:c>
      <x:c r="C6" s="49" t="str">
        <x:v>2027 advice (kt)</x:v>
      </x:c>
      <x:c r="D6" s="49" t="str">
        <x:v>2028 advice (kt)</x:v>
      </x:c>
      <x:c r="E6" s="31"/>
      <x:c r="F6" s="31"/>
      <x:c r="G6" s="31"/>
      <x:c r="H6" s="31"/>
      <x:c r="I6" s="31"/>
      <x:c r="J6" s="31"/>
      <x:c r="K6" s="31"/>
      <x:c r="L6" s="31"/>
    </x:row>
    <x:row r="7" ht="21" customHeight="1">
      <x:c r="A7" s="54" t="str">
        <x:f>A23</x:f>
        <x:v>CMP32</x:v>
      </x:c>
      <x:c r="B7" s="57" t="n">
        <x:f>B23</x:f>
        <x:v>1675</x:v>
      </x:c>
      <x:c r="C7" s="61" t="n">
        <x:f>J23</x:f>
        <x:v>1423.75</x:v>
      </x:c>
      <x:c r="D7" s="61" t="n">
        <x:f>J24</x:f>
        <x:v>1210.1875</x:v>
      </x:c>
      <x:c r="E7" s="31"/>
      <x:c r="F7" s="31"/>
      <x:c r="G7" s="31"/>
      <x:c r="H7" s="31"/>
      <x:c r="I7" s="31"/>
      <x:c r="J7" s="31"/>
      <x:c r="K7" s="31"/>
      <x:c r="L7" s="31"/>
    </x:row>
    <x:row r="8" ht="21" customHeight="1">
      <x:c r="A8" s="31" t="str">
        <x:f>A25</x:f>
        <x:v>CMP32</x:v>
      </x:c>
      <x:c r="B8" s="64" t="n">
        <x:f>B25</x:f>
        <x:v>1092</x:v>
      </x:c>
      <x:c r="C8" s="68" t="n">
        <x:f>J25</x:f>
        <x:v>928.1999999999999</x:v>
      </x:c>
      <x:c r="D8" s="68" t="n">
        <x:f>J26</x:f>
        <x:v>788.9699999999999</x:v>
      </x:c>
      <x:c r="E8" s="31"/>
      <x:c r="F8" s="31"/>
      <x:c r="G8" s="31"/>
      <x:c r="H8" s="31"/>
      <x:c r="I8" s="31"/>
      <x:c r="J8" s="31"/>
      <x:c r="K8" s="31"/>
      <x:c r="L8" s="31"/>
    </x:row>
    <x:row r="9" ht="21" customHeight="1">
      <x:c r="A9" s="54" t="str">
        <x:f>A27</x:f>
        <x:v>CMP44</x:v>
      </x:c>
      <x:c r="B9" s="57" t="n">
        <x:f>B27</x:f>
        <x:v>1675</x:v>
      </x:c>
      <x:c r="C9" s="61" t="n">
        <x:f>J27</x:f>
        <x:v>1340</x:v>
      </x:c>
      <x:c r="D9" s="61" t="n">
        <x:f>J28</x:f>
        <x:v>1072</x:v>
      </x:c>
      <x:c r="E9" s="31"/>
      <x:c r="F9" s="31"/>
      <x:c r="G9" s="31"/>
      <x:c r="H9" s="31"/>
      <x:c r="I9" s="31"/>
      <x:c r="J9" s="31"/>
      <x:c r="K9" s="31"/>
      <x:c r="L9" s="31"/>
    </x:row>
    <x:row r="10" ht="21" customHeight="1">
      <x:c r="A10" s="31" t="str">
        <x:f>A29</x:f>
        <x:v>CMP44</x:v>
      </x:c>
      <x:c r="B10" s="64" t="n">
        <x:f>B29</x:f>
        <x:v>1092</x:v>
      </x:c>
      <x:c r="C10" s="68" t="n">
        <x:f>J29</x:f>
        <x:v>873.6</x:v>
      </x:c>
      <x:c r="D10" s="68" t="n">
        <x:f>J30</x:f>
        <x:v>698.8800000000001</x:v>
      </x:c>
      <x:c r="E10" s="31"/>
      <x:c r="F10" s="31"/>
      <x:c r="G10" s="31"/>
      <x:c r="H10" s="31"/>
      <x:c r="I10" s="31"/>
      <x:c r="J10" s="31"/>
      <x:c r="K10" s="31"/>
      <x:c r="L10" s="31"/>
    </x:row>
    <x:row r="11" ht="21" customHeight="1">
      <x:c r="A11" s="54" t="str">
        <x:f>A31</x:f>
        <x:v>CMP46</x:v>
      </x:c>
      <x:c r="B11" s="57" t="n">
        <x:f>B31</x:f>
        <x:v>1675</x:v>
      </x:c>
      <x:c r="C11" s="61" t="n">
        <x:f>J31</x:f>
        <x:v>1423.75</x:v>
      </x:c>
      <x:c r="D11" s="61" t="n">
        <x:f>J32</x:f>
        <x:v>1210.1875</x:v>
      </x:c>
      <x:c r="E11" s="31"/>
      <x:c r="F11" s="31"/>
      <x:c r="G11" s="31"/>
      <x:c r="H11" s="31"/>
      <x:c r="I11" s="31"/>
      <x:c r="J11" s="31"/>
      <x:c r="K11" s="31"/>
      <x:c r="L11" s="31"/>
    </x:row>
    <x:row r="12" ht="21" customHeight="1">
      <x:c r="A12" s="31" t="str">
        <x:f>A33</x:f>
        <x:v>CMP46</x:v>
      </x:c>
      <x:c r="B12" s="64" t="n">
        <x:f>B33</x:f>
        <x:v>1092</x:v>
      </x:c>
      <x:c r="C12" s="68" t="n">
        <x:f>J33</x:f>
        <x:v>928.1999999999999</x:v>
      </x:c>
      <x:c r="D12" s="68" t="n">
        <x:f>J34</x:f>
        <x:v>788.9699999999999</x:v>
      </x:c>
      <x:c r="E12" s="31"/>
      <x:c r="F12" s="31"/>
      <x:c r="G12" s="31"/>
      <x:c r="H12" s="31"/>
      <x:c r="I12" s="31"/>
      <x:c r="J12" s="31"/>
      <x:c r="K12" s="31"/>
      <x:c r="L12" s="31"/>
    </x:row>
    <x:row r="13" ht="21" customHeight="1">
      <x:c r="A13" s="54" t="str">
        <x:f>A35</x:f>
        <x:v>CMP47</x:v>
      </x:c>
      <x:c r="B13" s="57" t="n">
        <x:f>B35</x:f>
        <x:v>1675</x:v>
      </x:c>
      <x:c r="C13" s="61" t="n">
        <x:f>J35</x:f>
        <x:v>1172.5</x:v>
      </x:c>
      <x:c r="D13" s="61" t="n">
        <x:f>J36</x:f>
        <x:v>1046.9712696850488</x:v>
      </x:c>
      <x:c r="E13" s="31"/>
      <x:c r="F13" s="31"/>
      <x:c r="G13" s="31"/>
      <x:c r="H13" s="31"/>
      <x:c r="I13" s="31"/>
      <x:c r="J13" s="31"/>
      <x:c r="K13" s="31"/>
      <x:c r="L13" s="31"/>
    </x:row>
    <x:row r="14" ht="21" customHeight="1">
      <x:c r="A14" s="31" t="str">
        <x:f>A37</x:f>
        <x:v>CMP47</x:v>
      </x:c>
      <x:c r="B14" s="64" t="n">
        <x:f>B37</x:f>
        <x:v>1092</x:v>
      </x:c>
      <x:c r="C14" s="68" t="n">
        <x:f>J37</x:f>
        <x:v>1171.2699415418062</x:v>
      </x:c>
      <x:c r="D14" s="68" t="n">
        <x:f>J38</x:f>
        <x:v>1046.9712696850488</x:v>
      </x:c>
      <x:c r="E14" s="31"/>
      <x:c r="F14" s="31"/>
      <x:c r="G14" s="31"/>
      <x:c r="H14" s="31"/>
      <x:c r="I14" s="31"/>
      <x:c r="J14" s="31"/>
      <x:c r="K14" s="31"/>
      <x:c r="L14" s="31"/>
    </x:row>
    <x:row r="15" ht="21" customHeight="1">
      <x:c r="A15" s="54" t="str">
        <x:f>A39</x:f>
        <x:v>CMP48</x:v>
      </x:c>
      <x:c r="B15" s="57" t="n">
        <x:f>B39</x:f>
        <x:v>1675</x:v>
      </x:c>
      <x:c r="C15" s="61" t="n">
        <x:f>J39</x:f>
        <x:v>1172.5</x:v>
      </x:c>
      <x:c r="D15" s="61" t="n">
        <x:f>J40</x:f>
        <x:v>820.75</x:v>
      </x:c>
      <x:c r="E15" s="31"/>
      <x:c r="F15" s="31"/>
      <x:c r="G15" s="31"/>
      <x:c r="H15" s="31"/>
      <x:c r="I15" s="31"/>
      <x:c r="J15" s="31"/>
      <x:c r="K15" s="31"/>
      <x:c r="L15" s="31"/>
    </x:row>
    <x:row r="16" ht="21" customHeight="1">
      <x:c r="A16" s="31" t="str">
        <x:f>A41</x:f>
        <x:v>CMP48</x:v>
      </x:c>
      <x:c r="B16" s="64" t="n">
        <x:f>B41</x:f>
        <x:v>1092</x:v>
      </x:c>
      <x:c r="C16" s="68" t="n">
        <x:f>J41</x:f>
        <x:v>764.4</x:v>
      </x:c>
      <x:c r="D16" s="68" t="n">
        <x:f>J42</x:f>
        <x:v>581.4643538003734</x:v>
      </x:c>
      <x:c r="E16" s="31"/>
      <x:c r="F16" s="31"/>
      <x:c r="G16" s="31"/>
      <x:c r="H16" s="31"/>
      <x:c r="I16" s="31"/>
      <x:c r="J16" s="31"/>
      <x:c r="K16" s="31"/>
      <x:c r="L16" s="31"/>
    </x:row>
    <x:row r="17" ht="21" customHeight="1">
      <x:c r="A17" s="31"/>
      <x:c r="B17" s="31"/>
      <x:c r="C17" s="31"/>
      <x:c r="D17" s="31"/>
      <x:c r="E17" s="31"/>
      <x:c r="F17" s="31"/>
      <x:c r="G17" s="31"/>
      <x:c r="H17" s="31"/>
      <x:c r="I17" s="31"/>
      <x:c r="J17" s="31"/>
      <x:c r="K17" s="31"/>
      <x:c r="L17" s="31"/>
    </x:row>
    <x:row r="18" ht="21" customHeight="1">
      <x:c r="A18" s="43" t="str">
        <x:v>2027 uses data through 2025. 2028 uses available data through 2026 and each CMP’s preceding advice.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</x:row>
    <x:row r="19" ht="21" customHeight="1">
      <x:c r="A19" s="31"/>
      <x:c r="B19" s="31"/>
      <x:c r="C19" s="31"/>
      <x:c r="D19" s="31"/>
      <x:c r="E19" s="31"/>
      <x:c r="F19" s="31"/>
      <x:c r="G19" s="31"/>
      <x:c r="H19" s="31"/>
      <x:c r="I19" s="31"/>
      <x:c r="J19" s="31"/>
      <x:c r="K19" s="31"/>
      <x:c r="L19" s="31"/>
    </x:row>
    <x:row r="20" ht="21" customHeight="1">
      <x:c r="A20" s="31"/>
      <x:c r="B20" s="31"/>
      <x:c r="C20" s="31"/>
      <x:c r="D20" s="31"/>
      <x:c r="E20" s="31"/>
      <x:c r="F20" s="31"/>
      <x:c r="G20" s="31"/>
      <x:c r="H20" s="31"/>
      <x:c r="I20" s="31"/>
      <x:c r="J20" s="31"/>
      <x:c r="K20" s="31"/>
      <x:c r="L20" s="31"/>
    </x:row>
    <x:row r="21" ht="23" customHeight="1">
      <x:c r="A21" s="73" t="str">
        <x:v>Calculation steps and annual limits</x:v>
      </x:c>
      <x:c r="B21" s="73"/>
      <x:c r="C21" s="73"/>
      <x:c r="D21" s="73"/>
      <x:c r="E21" s="73"/>
      <x:c r="F21" s="73"/>
      <x:c r="G21" s="73"/>
      <x:c r="H21" s="73"/>
      <x:c r="I21" s="73"/>
      <x:c r="J21" s="73"/>
      <x:c r="K21" s="73"/>
      <x:c r="L21" s="73"/>
    </x:row>
    <x:row r="22" ht="32" customHeight="1">
      <x:c r="A22" s="49" t="str">
        <x:v>CMP</x:v>
      </x:c>
      <x:c r="B22" s="49" t="str">
        <x:v>2026 TAC (kt)</x:v>
      </x:c>
      <x:c r="C22" s="49" t="str">
        <x:v>Advice year</x:v>
      </x:c>
      <x:c r="D22" s="49" t="str">
        <x:v>Data through</x:v>
      </x:c>
      <x:c r="E22" s="49" t="str">
        <x:v>Index metric</x:v>
      </x:c>
      <x:c r="F22" s="49" t="str">
        <x:v>Prior TAC (kt)</x:v>
      </x:c>
      <x:c r="G22" s="49" t="str">
        <x:v>Raw TAC (kt)</x:v>
      </x:c>
      <x:c r="H22" s="49" t="str">
        <x:v>Lower limit (kt)</x:v>
      </x:c>
      <x:c r="I22" s="49" t="str">
        <x:v>Upper limit (kt)</x:v>
      </x:c>
      <x:c r="J22" s="49" t="str">
        <x:v>TAC advice (kt)</x:v>
      </x:c>
      <x:c r="K22" s="49" t="str">
        <x:v>Annual change</x:v>
      </x:c>
      <x:c r="L22" s="49" t="str">
        <x:v>Binding rule</x:v>
      </x:c>
    </x:row>
    <x:row r="23" ht="21" customHeight="1">
      <x:c r="A23" s="54" t="str">
        <x:v>CMP32</x:v>
      </x:c>
      <x:c r="B23" s="57" t="n">
        <x:f>'Main CMPs'!$B$15</x:f>
        <x:v>1675</x:v>
      </x:c>
      <x:c r="C23" s="54" t="n">
        <x:v>2027</x:v>
      </x:c>
      <x:c r="D23" s="54" t="n">
        <x:v>2025</x:v>
      </x:c>
      <x:c r="E23" s="81" t="n">
        <x:f>'Main CMPs'!$D$72</x:f>
        <x:v>1.0898340398436022</x:v>
      </x:c>
      <x:c r="F23" s="57" t="n">
        <x:f>B23</x:f>
        <x:v>1675</x:v>
      </x:c>
      <x:c r="G23" s="57" t="n">
        <x:f>IF(E23&lt;=$E$48,$D$48,IF(E23&lt;$F$48,$D$48+($C$48-$D$48)*((E23-$E$48)/IF($F$48=$E$48,0.000001,$F$48-$E$48))^$B$55,$C$48*($B$57+(1-$B$57)*((E23-$E$48)/IF($F$48=$E$48,0.000001,$F$48-$E$48)))^$B$56))</x:f>
        <x:v>676.9759271635146</x:v>
      </x:c>
      <x:c r="H23" s="57" t="n">
        <x:f>F23*$G$48</x:f>
        <x:v>1423.75</x:v>
      </x:c>
      <x:c r="I23" s="57" t="n">
        <x:f>F23*$H$48</x:f>
        <x:v>2010</x:v>
      </x:c>
      <x:c r="J23" s="61" t="n">
        <x:f>MAX(H23,MIN(I23,G23))</x:f>
        <x:v>1423.75</x:v>
      </x:c>
      <x:c r="K23" s="84" t="n">
        <x:f>J23/F23-1</x:f>
        <x:v>-0.15000000000000002</x:v>
      </x:c>
      <x:c r="L23" s="54" t="str">
        <x:f>IF(G23&lt;H23,"Decrease limit",IF(G23&gt;I23,"Increase limit","Index rule"))</x:f>
        <x:v>Decrease limit</x:v>
      </x:c>
    </x:row>
    <x:row r="24" ht="21" customHeight="1">
      <x:c r="A24" s="31" t="str">
        <x:v>CMP32</x:v>
      </x:c>
      <x:c r="B24" s="64" t="n">
        <x:f>'Main CMPs'!$B$15</x:f>
        <x:v>1675</x:v>
      </x:c>
      <x:c r="C24" s="31" t="n">
        <x:v>2028</x:v>
      </x:c>
      <x:c r="D24" s="31" t="n">
        <x:v>2026</x:v>
      </x:c>
      <x:c r="E24" s="87" t="n">
        <x:f>'Main CMPs'!$D$73</x:f>
        <x:v>0.9533210476309782</x:v>
      </x:c>
      <x:c r="F24" s="64" t="n">
        <x:f>J23</x:f>
        <x:v>1423.75</x:v>
      </x:c>
      <x:c r="G24" s="64" t="n">
        <x:f>IF(E24&lt;=$E$48,$D$48,IF(E24&lt;$F$48,$D$48+($C$48-$D$48)*((E24-$E$48)/IF($F$48=$E$48,0.000001,$F$48-$E$48))^$B$55,$C$48*($B$57+(1-$B$57)*((E24-$E$48)/IF($F$48=$E$48,0.000001,$F$48-$E$48)))^$B$56))</x:f>
        <x:v>550.8302610942553</x:v>
      </x:c>
      <x:c r="H24" s="64" t="n">
        <x:f>F24*$G$48</x:f>
        <x:v>1210.1875</x:v>
      </x:c>
      <x:c r="I24" s="64" t="n">
        <x:f>F24*$H$48</x:f>
        <x:v>1708.5</x:v>
      </x:c>
      <x:c r="J24" s="68" t="n">
        <x:f>MAX(H24,MIN(I24,G24))</x:f>
        <x:v>1210.1875</x:v>
      </x:c>
      <x:c r="K24" s="90" t="n">
        <x:f>J24/F24-1</x:f>
        <x:v>-0.15000000000000002</x:v>
      </x:c>
      <x:c r="L24" s="31" t="str">
        <x:f>IF(G24&lt;H24,"Decrease limit",IF(G24&gt;I24,"Increase limit","Index rule"))</x:f>
        <x:v>Decrease limit</x:v>
      </x:c>
    </x:row>
    <x:row r="25" ht="21" customHeight="1">
      <x:c r="A25" s="54" t="str">
        <x:v>CMP32</x:v>
      </x:c>
      <x:c r="B25" s="57" t="n">
        <x:f>'Main CMPs'!$B$16</x:f>
        <x:v>1092</x:v>
      </x:c>
      <x:c r="C25" s="54" t="n">
        <x:v>2027</x:v>
      </x:c>
      <x:c r="D25" s="54" t="n">
        <x:v>2025</x:v>
      </x:c>
      <x:c r="E25" s="81" t="n">
        <x:f>'Main CMPs'!$D$72</x:f>
        <x:v>1.0898340398436022</x:v>
      </x:c>
      <x:c r="F25" s="57" t="n">
        <x:f>B25</x:f>
        <x:v>1092</x:v>
      </x:c>
      <x:c r="G25" s="57" t="n">
        <x:f>IF(E25&lt;=$E$48,$D$48,IF(E25&lt;$F$48,$D$48+($C$48-$D$48)*((E25-$E$48)/IF($F$48=$E$48,0.000001,$F$48-$E$48))^$B$55,$C$48*($B$57+(1-$B$57)*((E25-$E$48)/IF($F$48=$E$48,0.000001,$F$48-$E$48)))^$B$56))</x:f>
        <x:v>676.9759271635146</x:v>
      </x:c>
      <x:c r="H25" s="57" t="n">
        <x:f>F25*$G$48</x:f>
        <x:v>928.1999999999999</x:v>
      </x:c>
      <x:c r="I25" s="57" t="n">
        <x:f>F25*$H$48</x:f>
        <x:v>1310.3999999999999</x:v>
      </x:c>
      <x:c r="J25" s="61" t="n">
        <x:f>MAX(H25,MIN(I25,G25))</x:f>
        <x:v>928.1999999999999</x:v>
      </x:c>
      <x:c r="K25" s="84" t="n">
        <x:f>J25/F25-1</x:f>
        <x:v>-0.15000000000000002</x:v>
      </x:c>
      <x:c r="L25" s="54" t="str">
        <x:f>IF(G25&lt;H25,"Decrease limit",IF(G25&gt;I25,"Increase limit","Index rule"))</x:f>
        <x:v>Decrease limit</x:v>
      </x:c>
    </x:row>
    <x:row r="26" ht="21" customHeight="1">
      <x:c r="A26" s="31" t="str">
        <x:v>CMP32</x:v>
      </x:c>
      <x:c r="B26" s="64" t="n">
        <x:f>'Main CMPs'!$B$16</x:f>
        <x:v>1092</x:v>
      </x:c>
      <x:c r="C26" s="31" t="n">
        <x:v>2028</x:v>
      </x:c>
      <x:c r="D26" s="31" t="n">
        <x:v>2026</x:v>
      </x:c>
      <x:c r="E26" s="87" t="n">
        <x:f>'Main CMPs'!$D$73</x:f>
        <x:v>0.9533210476309782</x:v>
      </x:c>
      <x:c r="F26" s="64" t="n">
        <x:f>J25</x:f>
        <x:v>928.1999999999999</x:v>
      </x:c>
      <x:c r="G26" s="64" t="n">
        <x:f>IF(E26&lt;=$E$48,$D$48,IF(E26&lt;$F$48,$D$48+($C$48-$D$48)*((E26-$E$48)/IF($F$48=$E$48,0.000001,$F$48-$E$48))^$B$55,$C$48*($B$57+(1-$B$57)*((E26-$E$48)/IF($F$48=$E$48,0.000001,$F$48-$E$48)))^$B$56))</x:f>
        <x:v>550.8302610942553</x:v>
      </x:c>
      <x:c r="H26" s="64" t="n">
        <x:f>F26*$G$48</x:f>
        <x:v>788.9699999999999</x:v>
      </x:c>
      <x:c r="I26" s="64" t="n">
        <x:f>F26*$H$48</x:f>
        <x:v>1113.84</x:v>
      </x:c>
      <x:c r="J26" s="68" t="n">
        <x:f>MAX(H26,MIN(I26,G26))</x:f>
        <x:v>788.9699999999999</x:v>
      </x:c>
      <x:c r="K26" s="90" t="n">
        <x:f>J26/F26-1</x:f>
        <x:v>-0.15000000000000002</x:v>
      </x:c>
      <x:c r="L26" s="31" t="str">
        <x:f>IF(G26&lt;H26,"Decrease limit",IF(G26&gt;I26,"Increase limit","Index rule"))</x:f>
        <x:v>Decrease limit</x:v>
      </x:c>
    </x:row>
    <x:row r="27" ht="21" customHeight="1">
      <x:c r="A27" s="54" t="str">
        <x:v>CMP44</x:v>
      </x:c>
      <x:c r="B27" s="57" t="n">
        <x:f>'Main CMPs'!$B$15</x:f>
        <x:v>1675</x:v>
      </x:c>
      <x:c r="C27" s="54" t="n">
        <x:v>2027</x:v>
      </x:c>
      <x:c r="D27" s="54" t="n">
        <x:v>2025</x:v>
      </x:c>
      <x:c r="E27" s="81" t="n">
        <x:f>'Main CMPs'!$D$72</x:f>
        <x:v>1.0898340398436022</x:v>
      </x:c>
      <x:c r="F27" s="57" t="n">
        <x:f>B27</x:f>
        <x:v>1675</x:v>
      </x:c>
      <x:c r="G27" s="57" t="n">
        <x:f>IF(E27&lt;=$E$49,$D$49,IF(E27&lt;$F$49,$D$49+($C$49-$D$49)*((E27-$E$49)/IF($F$49=$E$49,0.000001,$F$49-$E$49))^$B$55,$C$49*($B$57+(1-$B$57)*((E27-$E$49)/IF($F$49=$E$49,0.000001,$F$49-$E$49)))^$B$56))</x:f>
        <x:v>703.9628367196754</x:v>
      </x:c>
      <x:c r="H27" s="57" t="n">
        <x:f>F27*$G$49</x:f>
        <x:v>1340</x:v>
      </x:c>
      <x:c r="I27" s="57" t="n">
        <x:f>F27*$H$49</x:f>
        <x:v>1926.2499999999998</x:v>
      </x:c>
      <x:c r="J27" s="61" t="n">
        <x:f>MAX(H27,MIN(I27,G27))</x:f>
        <x:v>1340</x:v>
      </x:c>
      <x:c r="K27" s="84" t="n">
        <x:f>J27/F27-1</x:f>
        <x:v>-0.19999999999999996</x:v>
      </x:c>
      <x:c r="L27" s="54" t="str">
        <x:f>IF(G27&lt;H27,"Decrease limit",IF(G27&gt;I27,"Increase limit","Index rule"))</x:f>
        <x:v>Decrease limit</x:v>
      </x:c>
    </x:row>
    <x:row r="28" ht="21" customHeight="1">
      <x:c r="A28" s="31" t="str">
        <x:v>CMP44</x:v>
      </x:c>
      <x:c r="B28" s="64" t="n">
        <x:f>'Main CMPs'!$B$15</x:f>
        <x:v>1675</x:v>
      </x:c>
      <x:c r="C28" s="31" t="n">
        <x:v>2028</x:v>
      </x:c>
      <x:c r="D28" s="31" t="n">
        <x:v>2026</x:v>
      </x:c>
      <x:c r="E28" s="87" t="n">
        <x:f>'Main CMPs'!$D$73</x:f>
        <x:v>0.9533210476309782</x:v>
      </x:c>
      <x:c r="F28" s="64" t="n">
        <x:f>J27</x:f>
        <x:v>1340</x:v>
      </x:c>
      <x:c r="G28" s="64" t="n">
        <x:f>IF(E28&lt;=$E$49,$D$49,IF(E28&lt;$F$49,$D$49+($C$49-$D$49)*((E28-$E$49)/IF($F$49=$E$49,0.000001,$F$49-$E$49))^$B$55,$C$49*($B$57+(1-$B$57)*((E28-$E$49)/IF($F$49=$E$49,0.000001,$F$49-$E$49)))^$B$56))</x:f>
        <x:v>569.4523474412413</x:v>
      </x:c>
      <x:c r="H28" s="64" t="n">
        <x:f>F28*$G$49</x:f>
        <x:v>1072</x:v>
      </x:c>
      <x:c r="I28" s="64" t="n">
        <x:f>F28*$H$49</x:f>
        <x:v>1540.9999999999998</x:v>
      </x:c>
      <x:c r="J28" s="68" t="n">
        <x:f>MAX(H28,MIN(I28,G28))</x:f>
        <x:v>1072</x:v>
      </x:c>
      <x:c r="K28" s="90" t="n">
        <x:f>J28/F28-1</x:f>
        <x:v>-0.19999999999999996</x:v>
      </x:c>
      <x:c r="L28" s="31" t="str">
        <x:f>IF(G28&lt;H28,"Decrease limit",IF(G28&gt;I28,"Increase limit","Index rule"))</x:f>
        <x:v>Decrease limit</x:v>
      </x:c>
    </x:row>
    <x:row r="29" ht="21" customHeight="1">
      <x:c r="A29" s="54" t="str">
        <x:v>CMP44</x:v>
      </x:c>
      <x:c r="B29" s="57" t="n">
        <x:f>'Main CMPs'!$B$16</x:f>
        <x:v>1092</x:v>
      </x:c>
      <x:c r="C29" s="54" t="n">
        <x:v>2027</x:v>
      </x:c>
      <x:c r="D29" s="54" t="n">
        <x:v>2025</x:v>
      </x:c>
      <x:c r="E29" s="81" t="n">
        <x:f>'Main CMPs'!$D$72</x:f>
        <x:v>1.0898340398436022</x:v>
      </x:c>
      <x:c r="F29" s="57" t="n">
        <x:f>B29</x:f>
        <x:v>1092</x:v>
      </x:c>
      <x:c r="G29" s="57" t="n">
        <x:f>IF(E29&lt;=$E$49,$D$49,IF(E29&lt;$F$49,$D$49+($C$49-$D$49)*((E29-$E$49)/IF($F$49=$E$49,0.000001,$F$49-$E$49))^$B$55,$C$49*($B$57+(1-$B$57)*((E29-$E$49)/IF($F$49=$E$49,0.000001,$F$49-$E$49)))^$B$56))</x:f>
        <x:v>703.9628367196754</x:v>
      </x:c>
      <x:c r="H29" s="57" t="n">
        <x:f>F29*$G$49</x:f>
        <x:v>873.6</x:v>
      </x:c>
      <x:c r="I29" s="57" t="n">
        <x:f>F29*$H$49</x:f>
        <x:v>1255.8</x:v>
      </x:c>
      <x:c r="J29" s="61" t="n">
        <x:f>MAX(H29,MIN(I29,G29))</x:f>
        <x:v>873.6</x:v>
      </x:c>
      <x:c r="K29" s="84" t="n">
        <x:f>J29/F29-1</x:f>
        <x:v>-0.19999999999999996</x:v>
      </x:c>
      <x:c r="L29" s="54" t="str">
        <x:f>IF(G29&lt;H29,"Decrease limit",IF(G29&gt;I29,"Increase limit","Index rule"))</x:f>
        <x:v>Decrease limit</x:v>
      </x:c>
    </x:row>
    <x:row r="30" ht="21" customHeight="1">
      <x:c r="A30" s="31" t="str">
        <x:v>CMP44</x:v>
      </x:c>
      <x:c r="B30" s="64" t="n">
        <x:f>'Main CMPs'!$B$16</x:f>
        <x:v>1092</x:v>
      </x:c>
      <x:c r="C30" s="31" t="n">
        <x:v>2028</x:v>
      </x:c>
      <x:c r="D30" s="31" t="n">
        <x:v>2026</x:v>
      </x:c>
      <x:c r="E30" s="87" t="n">
        <x:f>'Main CMPs'!$D$73</x:f>
        <x:v>0.9533210476309782</x:v>
      </x:c>
      <x:c r="F30" s="64" t="n">
        <x:f>J29</x:f>
        <x:v>873.6</x:v>
      </x:c>
      <x:c r="G30" s="64" t="n">
        <x:f>IF(E30&lt;=$E$49,$D$49,IF(E30&lt;$F$49,$D$49+($C$49-$D$49)*((E30-$E$49)/IF($F$49=$E$49,0.000001,$F$49-$E$49))^$B$55,$C$49*($B$57+(1-$B$57)*((E30-$E$49)/IF($F$49=$E$49,0.000001,$F$49-$E$49)))^$B$56))</x:f>
        <x:v>569.4523474412413</x:v>
      </x:c>
      <x:c r="H30" s="64" t="n">
        <x:f>F30*$G$49</x:f>
        <x:v>698.8800000000001</x:v>
      </x:c>
      <x:c r="I30" s="64" t="n">
        <x:f>F30*$H$49</x:f>
        <x:v>1004.64</x:v>
      </x:c>
      <x:c r="J30" s="68" t="n">
        <x:f>MAX(H30,MIN(I30,G30))</x:f>
        <x:v>698.8800000000001</x:v>
      </x:c>
      <x:c r="K30" s="90" t="n">
        <x:f>J30/F30-1</x:f>
        <x:v>-0.19999999999999984</x:v>
      </x:c>
      <x:c r="L30" s="31" t="str">
        <x:f>IF(G30&lt;H30,"Decrease limit",IF(G30&gt;I30,"Increase limit","Index rule"))</x:f>
        <x:v>Decrease limit</x:v>
      </x:c>
    </x:row>
    <x:row r="31" ht="21" customHeight="1">
      <x:c r="A31" s="54" t="str">
        <x:v>CMP46</x:v>
      </x:c>
      <x:c r="B31" s="57" t="n">
        <x:f>'Main CMPs'!$B$15</x:f>
        <x:v>1675</x:v>
      </x:c>
      <x:c r="C31" s="54" t="n">
        <x:v>2027</x:v>
      </x:c>
      <x:c r="D31" s="54" t="n">
        <x:v>2025</x:v>
      </x:c>
      <x:c r="E31" s="81" t="n">
        <x:f>'Main CMPs'!$D$72</x:f>
        <x:v>1.0898340398436022</x:v>
      </x:c>
      <x:c r="F31" s="57" t="n">
        <x:f>B31</x:f>
        <x:v>1675</x:v>
      </x:c>
      <x:c r="G31" s="57" t="n">
        <x:f>IF(E31&lt;=$E$50,$D$50,IF(E31&lt;$F$50,$D$50+($C$50-$D$50)*((E31-$E$50)/IF($F$50=$E$50,0.000001,$F$50-$E$50))^$B$55,$C$50*($B$57+(1-$B$57)*((E31-$E$50)/IF($F$50=$E$50,0.000001,$F$50-$E$50)))^$B$56))</x:f>
        <x:v>687.4807590615553</x:v>
      </x:c>
      <x:c r="H31" s="57" t="n">
        <x:f>F31*$G$50</x:f>
        <x:v>1423.75</x:v>
      </x:c>
      <x:c r="I31" s="57" t="n">
        <x:f>F31*$H$50</x:f>
        <x:v>1926.2499999999998</x:v>
      </x:c>
      <x:c r="J31" s="61" t="n">
        <x:f>MAX(H31,MIN(I31,G31))</x:f>
        <x:v>1423.75</x:v>
      </x:c>
      <x:c r="K31" s="84" t="n">
        <x:f>J31/F31-1</x:f>
        <x:v>-0.15000000000000002</x:v>
      </x:c>
      <x:c r="L31" s="54" t="str">
        <x:f>IF(G31&lt;H31,"Decrease limit",IF(G31&gt;I31,"Increase limit","Index rule"))</x:f>
        <x:v>Decrease limit</x:v>
      </x:c>
    </x:row>
    <x:row r="32" ht="21" customHeight="1">
      <x:c r="A32" s="31" t="str">
        <x:v>CMP46</x:v>
      </x:c>
      <x:c r="B32" s="64" t="n">
        <x:f>'Main CMPs'!$B$15</x:f>
        <x:v>1675</x:v>
      </x:c>
      <x:c r="C32" s="31" t="n">
        <x:v>2028</x:v>
      </x:c>
      <x:c r="D32" s="31" t="n">
        <x:v>2026</x:v>
      </x:c>
      <x:c r="E32" s="87" t="n">
        <x:f>'Main CMPs'!$D$73</x:f>
        <x:v>0.9533210476309782</x:v>
      </x:c>
      <x:c r="F32" s="64" t="n">
        <x:f>J31</x:f>
        <x:v>1423.75</x:v>
      </x:c>
      <x:c r="G32" s="64" t="n">
        <x:f>IF(E32&lt;=$E$50,$D$50,IF(E32&lt;$F$50,$D$50+($C$50-$D$50)*((E32-$E$50)/IF($F$50=$E$50,0.000001,$F$50-$E$50))^$B$55,$C$50*($B$57+(1-$B$57)*((E32-$E$50)/IF($F$50=$E$50,0.000001,$F$50-$E$50)))^$B$56))</x:f>
        <x:v>558.0790305859524</x:v>
      </x:c>
      <x:c r="H32" s="64" t="n">
        <x:f>F32*$G$50</x:f>
        <x:v>1210.1875</x:v>
      </x:c>
      <x:c r="I32" s="64" t="n">
        <x:f>F32*$H$50</x:f>
        <x:v>1637.3124999999998</x:v>
      </x:c>
      <x:c r="J32" s="68" t="n">
        <x:f>MAX(H32,MIN(I32,G32))</x:f>
        <x:v>1210.1875</x:v>
      </x:c>
      <x:c r="K32" s="90" t="n">
        <x:f>J32/F32-1</x:f>
        <x:v>-0.15000000000000002</x:v>
      </x:c>
      <x:c r="L32" s="31" t="str">
        <x:f>IF(G32&lt;H32,"Decrease limit",IF(G32&gt;I32,"Increase limit","Index rule"))</x:f>
        <x:v>Decrease limit</x:v>
      </x:c>
    </x:row>
    <x:row r="33" ht="21" customHeight="1">
      <x:c r="A33" s="54" t="str">
        <x:v>CMP46</x:v>
      </x:c>
      <x:c r="B33" s="57" t="n">
        <x:f>'Main CMPs'!$B$16</x:f>
        <x:v>1092</x:v>
      </x:c>
      <x:c r="C33" s="54" t="n">
        <x:v>2027</x:v>
      </x:c>
      <x:c r="D33" s="54" t="n">
        <x:v>2025</x:v>
      </x:c>
      <x:c r="E33" s="81" t="n">
        <x:f>'Main CMPs'!$D$72</x:f>
        <x:v>1.0898340398436022</x:v>
      </x:c>
      <x:c r="F33" s="57" t="n">
        <x:f>B33</x:f>
        <x:v>1092</x:v>
      </x:c>
      <x:c r="G33" s="57" t="n">
        <x:f>IF(E33&lt;=$E$50,$D$50,IF(E33&lt;$F$50,$D$50+($C$50-$D$50)*((E33-$E$50)/IF($F$50=$E$50,0.000001,$F$50-$E$50))^$B$55,$C$50*($B$57+(1-$B$57)*((E33-$E$50)/IF($F$50=$E$50,0.000001,$F$50-$E$50)))^$B$56))</x:f>
        <x:v>687.4807590615553</x:v>
      </x:c>
      <x:c r="H33" s="57" t="n">
        <x:f>F33*$G$50</x:f>
        <x:v>928.1999999999999</x:v>
      </x:c>
      <x:c r="I33" s="57" t="n">
        <x:f>F33*$H$50</x:f>
        <x:v>1255.8</x:v>
      </x:c>
      <x:c r="J33" s="61" t="n">
        <x:f>MAX(H33,MIN(I33,G33))</x:f>
        <x:v>928.1999999999999</x:v>
      </x:c>
      <x:c r="K33" s="84" t="n">
        <x:f>J33/F33-1</x:f>
        <x:v>-0.15000000000000002</x:v>
      </x:c>
      <x:c r="L33" s="54" t="str">
        <x:f>IF(G33&lt;H33,"Decrease limit",IF(G33&gt;I33,"Increase limit","Index rule"))</x:f>
        <x:v>Decrease limit</x:v>
      </x:c>
    </x:row>
    <x:row r="34" ht="21" customHeight="1">
      <x:c r="A34" s="31" t="str">
        <x:v>CMP46</x:v>
      </x:c>
      <x:c r="B34" s="64" t="n">
        <x:f>'Main CMPs'!$B$16</x:f>
        <x:v>1092</x:v>
      </x:c>
      <x:c r="C34" s="31" t="n">
        <x:v>2028</x:v>
      </x:c>
      <x:c r="D34" s="31" t="n">
        <x:v>2026</x:v>
      </x:c>
      <x:c r="E34" s="87" t="n">
        <x:f>'Main CMPs'!$D$73</x:f>
        <x:v>0.9533210476309782</x:v>
      </x:c>
      <x:c r="F34" s="64" t="n">
        <x:f>J33</x:f>
        <x:v>928.1999999999999</x:v>
      </x:c>
      <x:c r="G34" s="64" t="n">
        <x:f>IF(E34&lt;=$E$50,$D$50,IF(E34&lt;$F$50,$D$50+($C$50-$D$50)*((E34-$E$50)/IF($F$50=$E$50,0.000001,$F$50-$E$50))^$B$55,$C$50*($B$57+(1-$B$57)*((E34-$E$50)/IF($F$50=$E$50,0.000001,$F$50-$E$50)))^$B$56))</x:f>
        <x:v>558.0790305859524</x:v>
      </x:c>
      <x:c r="H34" s="64" t="n">
        <x:f>F34*$G$50</x:f>
        <x:v>788.9699999999999</x:v>
      </x:c>
      <x:c r="I34" s="64" t="n">
        <x:f>F34*$H$50</x:f>
        <x:v>1067.4299999999998</x:v>
      </x:c>
      <x:c r="J34" s="68" t="n">
        <x:f>MAX(H34,MIN(I34,G34))</x:f>
        <x:v>788.9699999999999</x:v>
      </x:c>
      <x:c r="K34" s="90" t="n">
        <x:f>J34/F34-1</x:f>
        <x:v>-0.15000000000000002</x:v>
      </x:c>
      <x:c r="L34" s="31" t="str">
        <x:f>IF(G34&lt;H34,"Decrease limit",IF(G34&gt;I34,"Increase limit","Index rule"))</x:f>
        <x:v>Decrease limit</x:v>
      </x:c>
    </x:row>
    <x:row r="35" ht="21" customHeight="1">
      <x:c r="A35" s="54" t="str">
        <x:v>CMP47</x:v>
      </x:c>
      <x:c r="B35" s="57" t="n">
        <x:f>'Main CMPs'!$B$15</x:f>
        <x:v>1675</x:v>
      </x:c>
      <x:c r="C35" s="54" t="n">
        <x:v>2027</x:v>
      </x:c>
      <x:c r="D35" s="54" t="n">
        <x:v>2025</x:v>
      </x:c>
      <x:c r="E35" s="81" t="n">
        <x:f>'Main CMPs'!$D$72</x:f>
        <x:v>1.0898340398436022</x:v>
      </x:c>
      <x:c r="F35" s="57" t="n">
        <x:f>B35</x:f>
        <x:v>1675</x:v>
      </x:c>
      <x:c r="G35" s="57" t="n">
        <x:f>IF(E35&lt;=$E$51,$D$51,IF(E35&lt;$F$51,$D$51+(E35-$E$51)*($C$51-$D$51)/($F$51-$E$51),$C$51))</x:f>
        <x:v>1171.2699415418062</x:v>
      </x:c>
      <x:c r="H35" s="57" t="n">
        <x:f>F35*$G$51</x:f>
        <x:v>1172.5</x:v>
      </x:c>
      <x:c r="I35" s="57" t="n">
        <x:f>F35*$H$51</x:f>
        <x:v>2010</x:v>
      </x:c>
      <x:c r="J35" s="61" t="n">
        <x:f>MAX(H35,MIN(I35,G35))</x:f>
        <x:v>1172.5</x:v>
      </x:c>
      <x:c r="K35" s="84" t="n">
        <x:f>J35/F35-1</x:f>
        <x:v>-0.30000000000000004</x:v>
      </x:c>
      <x:c r="L35" s="54" t="str">
        <x:f>IF(G35&lt;H35,"Decrease limit",IF(G35&gt;I35,"Increase limit","Index rule"))</x:f>
        <x:v>Decrease limit</x:v>
      </x:c>
    </x:row>
    <x:row r="36" ht="21" customHeight="1">
      <x:c r="A36" s="31" t="str">
        <x:v>CMP47</x:v>
      </x:c>
      <x:c r="B36" s="64" t="n">
        <x:f>'Main CMPs'!$B$15</x:f>
        <x:v>1675</x:v>
      </x:c>
      <x:c r="C36" s="31" t="n">
        <x:v>2028</x:v>
      </x:c>
      <x:c r="D36" s="31" t="n">
        <x:v>2026</x:v>
      </x:c>
      <x:c r="E36" s="87" t="n">
        <x:f>'Main CMPs'!$D$73</x:f>
        <x:v>0.9533210476309782</x:v>
      </x:c>
      <x:c r="F36" s="64" t="n">
        <x:f>J35</x:f>
        <x:v>1172.5</x:v>
      </x:c>
      <x:c r="G36" s="64" t="n">
        <x:f>IF(E36&lt;=$E$51,$D$51,IF(E36&lt;$F$51,$D$51+(E36-$E$51)*($C$51-$D$51)/($F$51-$E$51),$C$51))</x:f>
        <x:v>1046.9712696850488</x:v>
      </x:c>
      <x:c r="H36" s="64" t="n">
        <x:f>F36*$G$51</x:f>
        <x:v>820.75</x:v>
      </x:c>
      <x:c r="I36" s="64" t="n">
        <x:f>F36*$H$51</x:f>
        <x:v>1407</x:v>
      </x:c>
      <x:c r="J36" s="68" t="n">
        <x:f>MAX(H36,MIN(I36,G36))</x:f>
        <x:v>1046.9712696850488</x:v>
      </x:c>
      <x:c r="K36" s="90" t="n">
        <x:f>J36/F36-1</x:f>
        <x:v>-0.1070607508016641</x:v>
      </x:c>
      <x:c r="L36" s="31" t="str">
        <x:f>IF(G36&lt;H36,"Decrease limit",IF(G36&gt;I36,"Increase limit","Index rule"))</x:f>
        <x:v>Index rule</x:v>
      </x:c>
    </x:row>
    <x:row r="37" ht="21" customHeight="1">
      <x:c r="A37" s="54" t="str">
        <x:v>CMP47</x:v>
      </x:c>
      <x:c r="B37" s="57" t="n">
        <x:f>'Main CMPs'!$B$16</x:f>
        <x:v>1092</x:v>
      </x:c>
      <x:c r="C37" s="54" t="n">
        <x:v>2027</x:v>
      </x:c>
      <x:c r="D37" s="54" t="n">
        <x:v>2025</x:v>
      </x:c>
      <x:c r="E37" s="81" t="n">
        <x:f>'Main CMPs'!$D$72</x:f>
        <x:v>1.0898340398436022</x:v>
      </x:c>
      <x:c r="F37" s="57" t="n">
        <x:f>B37</x:f>
        <x:v>1092</x:v>
      </x:c>
      <x:c r="G37" s="57" t="n">
        <x:f>IF(E37&lt;=$E$51,$D$51,IF(E37&lt;$F$51,$D$51+(E37-$E$51)*($C$51-$D$51)/($F$51-$E$51),$C$51))</x:f>
        <x:v>1171.2699415418062</x:v>
      </x:c>
      <x:c r="H37" s="57" t="n">
        <x:f>F37*$G$51</x:f>
        <x:v>764.4</x:v>
      </x:c>
      <x:c r="I37" s="57" t="n">
        <x:f>F37*$H$51</x:f>
        <x:v>1310.3999999999999</x:v>
      </x:c>
      <x:c r="J37" s="61" t="n">
        <x:f>MAX(H37,MIN(I37,G37))</x:f>
        <x:v>1171.2699415418062</x:v>
      </x:c>
      <x:c r="K37" s="84" t="n">
        <x:f>J37/F37-1</x:f>
        <x:v>0.07259152155843074</x:v>
      </x:c>
      <x:c r="L37" s="54" t="str">
        <x:f>IF(G37&lt;H37,"Decrease limit",IF(G37&gt;I37,"Increase limit","Index rule"))</x:f>
        <x:v>Index rule</x:v>
      </x:c>
    </x:row>
    <x:row r="38" ht="21" customHeight="1">
      <x:c r="A38" s="31" t="str">
        <x:v>CMP47</x:v>
      </x:c>
      <x:c r="B38" s="64" t="n">
        <x:f>'Main CMPs'!$B$16</x:f>
        <x:v>1092</x:v>
      </x:c>
      <x:c r="C38" s="31" t="n">
        <x:v>2028</x:v>
      </x:c>
      <x:c r="D38" s="31" t="n">
        <x:v>2026</x:v>
      </x:c>
      <x:c r="E38" s="87" t="n">
        <x:f>'Main CMPs'!$D$73</x:f>
        <x:v>0.9533210476309782</x:v>
      </x:c>
      <x:c r="F38" s="64" t="n">
        <x:f>J37</x:f>
        <x:v>1171.2699415418062</x:v>
      </x:c>
      <x:c r="G38" s="64" t="n">
        <x:f>IF(E38&lt;=$E$51,$D$51,IF(E38&lt;$F$51,$D$51+(E38-$E$51)*($C$51-$D$51)/($F$51-$E$51),$C$51))</x:f>
        <x:v>1046.9712696850488</x:v>
      </x:c>
      <x:c r="H38" s="64" t="n">
        <x:f>F38*$G$51</x:f>
        <x:v>819.8889590792643</x:v>
      </x:c>
      <x:c r="I38" s="64" t="n">
        <x:f>F38*$H$51</x:f>
        <x:v>1405.5239298501674</x:v>
      </x:c>
      <x:c r="J38" s="68" t="n">
        <x:f>MAX(H38,MIN(I38,G38))</x:f>
        <x:v>1046.9712696850488</x:v>
      </x:c>
      <x:c r="K38" s="90" t="n">
        <x:f>J38/F38-1</x:f>
        <x:v>-0.10612299304218153</x:v>
      </x:c>
      <x:c r="L38" s="31" t="str">
        <x:f>IF(G38&lt;H38,"Decrease limit",IF(G38&gt;I38,"Increase limit","Index rule"))</x:f>
        <x:v>Index rule</x:v>
      </x:c>
    </x:row>
    <x:row r="39" ht="21" customHeight="1">
      <x:c r="A39" s="54" t="str">
        <x:v>CMP48</x:v>
      </x:c>
      <x:c r="B39" s="57" t="n">
        <x:f>'Main CMPs'!$B$15</x:f>
        <x:v>1675</x:v>
      </x:c>
      <x:c r="C39" s="54" t="n">
        <x:v>2027</x:v>
      </x:c>
      <x:c r="D39" s="54" t="n">
        <x:v>2025</x:v>
      </x:c>
      <x:c r="E39" s="81" t="n">
        <x:f>'Main CMPs'!$D$72</x:f>
        <x:v>1.0898340398436022</x:v>
      </x:c>
      <x:c r="F39" s="57" t="n">
        <x:f>B39</x:f>
        <x:v>1675</x:v>
      </x:c>
      <x:c r="G39" s="57" t="n">
        <x:f>IF(E39&lt;=$E$52,$D$52,IF(E39&lt;$F$52,$D$52+($C$52-$D$52)*((E39-$E$52)/IF($F$52=$E$52,0.000001,$F$52-$E$52))^$B$55,$C$52*($B$57+(1-$B$57)*((E39-$E$52)/IF($F$52=$E$52,0.000001,$F$52-$E$52)))^$B$56))</x:f>
        <x:v>721.3704957306855</x:v>
      </x:c>
      <x:c r="H39" s="57" t="n">
        <x:f>F39*$G$52</x:f>
        <x:v>1172.5</x:v>
      </x:c>
      <x:c r="I39" s="57" t="n">
        <x:f>F39*$H$52</x:f>
        <x:v>2010</x:v>
      </x:c>
      <x:c r="J39" s="61" t="n">
        <x:f>MAX(H39,MIN(I39,G39))</x:f>
        <x:v>1172.5</x:v>
      </x:c>
      <x:c r="K39" s="84" t="n">
        <x:f>J39/F39-1</x:f>
        <x:v>-0.30000000000000004</x:v>
      </x:c>
      <x:c r="L39" s="54" t="str">
        <x:f>IF(G39&lt;H39,"Decrease limit",IF(G39&gt;I39,"Increase limit","Index rule"))</x:f>
        <x:v>Decrease limit</x:v>
      </x:c>
    </x:row>
    <x:row r="40" ht="21" customHeight="1">
      <x:c r="A40" s="31" t="str">
        <x:v>CMP48</x:v>
      </x:c>
      <x:c r="B40" s="64" t="n">
        <x:f>'Main CMPs'!$B$15</x:f>
        <x:v>1675</x:v>
      </x:c>
      <x:c r="C40" s="31" t="n">
        <x:v>2028</x:v>
      </x:c>
      <x:c r="D40" s="31" t="n">
        <x:v>2026</x:v>
      </x:c>
      <x:c r="E40" s="87" t="n">
        <x:f>'Main CMPs'!$D$73</x:f>
        <x:v>0.9533210476309782</x:v>
      </x:c>
      <x:c r="F40" s="64" t="n">
        <x:f>J39</x:f>
        <x:v>1172.5</x:v>
      </x:c>
      <x:c r="G40" s="64" t="n">
        <x:f>IF(E40&lt;=$E$52,$D$52,IF(E40&lt;$F$52,$D$52+($C$52-$D$52)*((E40-$E$52)/IF($F$52=$E$52,0.000001,$F$52-$E$52))^$B$55,$C$52*($B$57+(1-$B$57)*((E40-$E$52)/IF($F$52=$E$52,0.000001,$F$52-$E$52)))^$B$56))</x:f>
        <x:v>581.4643538003734</x:v>
      </x:c>
      <x:c r="H40" s="64" t="n">
        <x:f>F40*$G$52</x:f>
        <x:v>820.75</x:v>
      </x:c>
      <x:c r="I40" s="64" t="n">
        <x:f>F40*$H$52</x:f>
        <x:v>1407</x:v>
      </x:c>
      <x:c r="J40" s="68" t="n">
        <x:f>MAX(H40,MIN(I40,G40))</x:f>
        <x:v>820.75</x:v>
      </x:c>
      <x:c r="K40" s="90" t="n">
        <x:f>J40/F40-1</x:f>
        <x:v>-0.30000000000000004</x:v>
      </x:c>
      <x:c r="L40" s="31" t="str">
        <x:f>IF(G40&lt;H40,"Decrease limit",IF(G40&gt;I40,"Increase limit","Index rule"))</x:f>
        <x:v>Decrease limit</x:v>
      </x:c>
    </x:row>
    <x:row r="41" ht="21" customHeight="1">
      <x:c r="A41" s="54" t="str">
        <x:v>CMP48</x:v>
      </x:c>
      <x:c r="B41" s="57" t="n">
        <x:f>'Main CMPs'!$B$16</x:f>
        <x:v>1092</x:v>
      </x:c>
      <x:c r="C41" s="54" t="n">
        <x:v>2027</x:v>
      </x:c>
      <x:c r="D41" s="54" t="n">
        <x:v>2025</x:v>
      </x:c>
      <x:c r="E41" s="81" t="n">
        <x:f>'Main CMPs'!$D$72</x:f>
        <x:v>1.0898340398436022</x:v>
      </x:c>
      <x:c r="F41" s="57" t="n">
        <x:f>B41</x:f>
        <x:v>1092</x:v>
      </x:c>
      <x:c r="G41" s="57" t="n">
        <x:f>IF(E41&lt;=$E$52,$D$52,IF(E41&lt;$F$52,$D$52+($C$52-$D$52)*((E41-$E$52)/IF($F$52=$E$52,0.000001,$F$52-$E$52))^$B$55,$C$52*($B$57+(1-$B$57)*((E41-$E$52)/IF($F$52=$E$52,0.000001,$F$52-$E$52)))^$B$56))</x:f>
        <x:v>721.3704957306855</x:v>
      </x:c>
      <x:c r="H41" s="57" t="n">
        <x:f>F41*$G$52</x:f>
        <x:v>764.4</x:v>
      </x:c>
      <x:c r="I41" s="57" t="n">
        <x:f>F41*$H$52</x:f>
        <x:v>1310.3999999999999</x:v>
      </x:c>
      <x:c r="J41" s="61" t="n">
        <x:f>MAX(H41,MIN(I41,G41))</x:f>
        <x:v>764.4</x:v>
      </x:c>
      <x:c r="K41" s="84" t="n">
        <x:f>J41/F41-1</x:f>
        <x:v>-0.30000000000000004</x:v>
      </x:c>
      <x:c r="L41" s="54" t="str">
        <x:f>IF(G41&lt;H41,"Decrease limit",IF(G41&gt;I41,"Increase limit","Index rule"))</x:f>
        <x:v>Decrease limit</x:v>
      </x:c>
    </x:row>
    <x:row r="42" ht="21" customHeight="1">
      <x:c r="A42" s="31" t="str">
        <x:v>CMP48</x:v>
      </x:c>
      <x:c r="B42" s="64" t="n">
        <x:f>'Main CMPs'!$B$16</x:f>
        <x:v>1092</x:v>
      </x:c>
      <x:c r="C42" s="31" t="n">
        <x:v>2028</x:v>
      </x:c>
      <x:c r="D42" s="31" t="n">
        <x:v>2026</x:v>
      </x:c>
      <x:c r="E42" s="87" t="n">
        <x:f>'Main CMPs'!$D$73</x:f>
        <x:v>0.9533210476309782</x:v>
      </x:c>
      <x:c r="F42" s="64" t="n">
        <x:f>J41</x:f>
        <x:v>764.4</x:v>
      </x:c>
      <x:c r="G42" s="64" t="n">
        <x:f>IF(E42&lt;=$E$52,$D$52,IF(E42&lt;$F$52,$D$52+($C$52-$D$52)*((E42-$E$52)/IF($F$52=$E$52,0.000001,$F$52-$E$52))^$B$55,$C$52*($B$57+(1-$B$57)*((E42-$E$52)/IF($F$52=$E$52,0.000001,$F$52-$E$52)))^$B$56))</x:f>
        <x:v>581.4643538003734</x:v>
      </x:c>
      <x:c r="H42" s="64" t="n">
        <x:f>F42*$G$52</x:f>
        <x:v>535.0799999999999</x:v>
      </x:c>
      <x:c r="I42" s="64" t="n">
        <x:f>F42*$H$52</x:f>
        <x:v>917.28</x:v>
      </x:c>
      <x:c r="J42" s="68" t="n">
        <x:f>MAX(H42,MIN(I42,G42))</x:f>
        <x:v>581.4643538003734</x:v>
      </x:c>
      <x:c r="K42" s="90" t="n">
        <x:f>J42/F42-1</x:f>
        <x:v>-0.23931926504399081</x:v>
      </x:c>
      <x:c r="L42" s="31" t="str">
        <x:f>IF(G42&lt;H42,"Decrease limit",IF(G42&gt;I42,"Increase limit","Index rule"))</x:f>
        <x:v>Index rule</x:v>
      </x:c>
    </x:row>
    <x:row r="43" ht="21" customHeight="1">
      <x:c r="A43" s="31"/>
      <x:c r="B43" s="31"/>
      <x:c r="C43" s="31"/>
      <x:c r="D43" s="31"/>
      <x:c r="E43" s="31"/>
      <x:c r="F43" s="31"/>
      <x:c r="G43" s="31"/>
      <x:c r="H43" s="31"/>
      <x:c r="I43" s="31"/>
      <x:c r="J43" s="31"/>
      <x:c r="K43" s="31"/>
      <x:c r="L43" s="31"/>
    </x:row>
    <x:row r="44" ht="21" customHeight="1">
      <x:c r="A44" s="31"/>
      <x:c r="B44" s="31"/>
      <x:c r="C44" s="31"/>
      <x:c r="D44" s="31"/>
      <x:c r="E44" s="31"/>
      <x:c r="F44" s="31"/>
      <x:c r="G44" s="31"/>
      <x:c r="H44" s="31"/>
      <x:c r="I44" s="31"/>
      <x:c r="J44" s="31"/>
      <x:c r="K44" s="31"/>
      <x:c r="L44" s="31"/>
    </x:row>
    <x:row r="45" ht="21" customHeight="1">
      <x:c r="A45" s="31"/>
      <x:c r="B45" s="31"/>
      <x:c r="C45" s="31"/>
      <x:c r="D45" s="31"/>
      <x:c r="E45" s="31"/>
      <x:c r="F45" s="31"/>
      <x:c r="G45" s="31"/>
      <x:c r="H45" s="31"/>
      <x:c r="I45" s="31"/>
      <x:c r="J45" s="31"/>
      <x:c r="K45" s="31"/>
      <x:c r="L45" s="31"/>
    </x:row>
    <x:row r="46" ht="23" customHeight="1">
      <x:c r="A46" s="73" t="str">
        <x:v>CMP parameters: SC14 common 500-draw definitions</x:v>
      </x:c>
      <x:c r="B46" s="73"/>
      <x:c r="C46" s="73"/>
      <x:c r="D46" s="73"/>
      <x:c r="E46" s="73"/>
      <x:c r="F46" s="73"/>
      <x:c r="G46" s="73"/>
      <x:c r="H46" s="73"/>
      <x:c r="I46" s="73"/>
      <x:c r="J46" s="73"/>
      <x:c r="K46" s="73"/>
      <x:c r="L46" s="73"/>
    </x:row>
    <x:row r="47" ht="32" customHeight="1">
      <x:c r="A47" s="49" t="str">
        <x:v>CMP</x:v>
      </x:c>
      <x:c r="B47" s="49" t="str">
        <x:v>Rule family</x:v>
      </x:c>
      <x:c r="C47" s="49" t="str">
        <x:v>Target (kt)</x:v>
      </x:c>
      <x:c r="D47" s="49" t="str">
        <x:v>Minimum (kt)</x:v>
      </x:c>
      <x:c r="E47" s="49" t="str">
        <x:v>Index limit</x:v>
      </x:c>
      <x:c r="F47" s="49" t="str">
        <x:v>Trigger</x:v>
      </x:c>
      <x:c r="G47" s="49" t="str">
        <x:v>Decrease factor</x:v>
      </x:c>
      <x:c r="H47" s="49" t="str">
        <x:v>Increase factor</x:v>
      </x:c>
      <x:c r="I47" s="31"/>
      <x:c r="J47" s="31"/>
      <x:c r="K47" s="31"/>
      <x:c r="L47" s="31"/>
    </x:row>
    <x:row r="48" ht="21" customHeight="1">
      <x:c r="A48" s="31" t="str">
        <x:v>CMP32</x:v>
      </x:c>
      <x:c r="B48" s="31" t="str">
        <x:v>Power ramp</x:v>
      </x:c>
      <x:c r="C48" s="64" t="n">
        <x:v>1500</x:v>
      </x:c>
      <x:c r="D48" s="64" t="n">
        <x:v>270</x:v>
      </x:c>
      <x:c r="E48" s="93" t="n">
        <x:v>0.1</x:v>
      </x:c>
      <x:c r="F48" s="93" t="n">
        <x:v>1.640625</x:v>
      </x:c>
      <x:c r="G48" s="96" t="n">
        <x:v>0.85</x:v>
      </x:c>
      <x:c r="H48" s="96" t="n">
        <x:v>1.2</x:v>
      </x:c>
      <x:c r="I48" s="31"/>
      <x:c r="J48" s="31"/>
      <x:c r="K48" s="31"/>
      <x:c r="L48" s="31"/>
    </x:row>
    <x:row r="49" ht="21" customHeight="1">
      <x:c r="A49" s="31" t="str">
        <x:v>CMP44</x:v>
      </x:c>
      <x:c r="B49" s="31" t="str">
        <x:v>Power ramp</x:v>
      </x:c>
      <x:c r="C49" s="64" t="n">
        <x:v>1500</x:v>
      </x:c>
      <x:c r="D49" s="64" t="n">
        <x:v>270</x:v>
      </x:c>
      <x:c r="E49" s="93" t="n">
        <x:v>0.1</x:v>
      </x:c>
      <x:c r="F49" s="93" t="n">
        <x:v>1.6015625</x:v>
      </x:c>
      <x:c r="G49" s="96" t="n">
        <x:v>0.8</x:v>
      </x:c>
      <x:c r="H49" s="96" t="n">
        <x:v>1.15</x:v>
      </x:c>
      <x:c r="I49" s="31"/>
      <x:c r="J49" s="31"/>
      <x:c r="K49" s="31"/>
      <x:c r="L49" s="31"/>
    </x:row>
    <x:row r="50" ht="21" customHeight="1">
      <x:c r="A50" s="31" t="str">
        <x:v>CMP46</x:v>
      </x:c>
      <x:c r="B50" s="31" t="str">
        <x:v>Power ramp</x:v>
      </x:c>
      <x:c r="C50" s="64" t="n">
        <x:v>1500</x:v>
      </x:c>
      <x:c r="D50" s="64" t="n">
        <x:v>270</x:v>
      </x:c>
      <x:c r="E50" s="93" t="n">
        <x:v>0.1</x:v>
      </x:c>
      <x:c r="F50" s="93" t="n">
        <x:v>1.625</x:v>
      </x:c>
      <x:c r="G50" s="96" t="n">
        <x:v>0.85</x:v>
      </x:c>
      <x:c r="H50" s="96" t="n">
        <x:v>1.15</x:v>
      </x:c>
      <x:c r="I50" s="31"/>
      <x:c r="J50" s="31"/>
      <x:c r="K50" s="31"/>
      <x:c r="L50" s="31"/>
    </x:row>
    <x:row r="51" ht="21" customHeight="1">
      <x:c r="A51" s="31" t="str">
        <x:v>CMP47</x:v>
      </x:c>
      <x:c r="B51" s="31" t="str">
        <x:v>Hockey-stick</x:v>
      </x:c>
      <x:c r="C51" s="64" t="n">
        <x:v>2000</x:v>
      </x:c>
      <x:c r="D51" s="64" t="n">
        <x:v>270</x:v>
      </x:c>
      <x:c r="E51" s="93" t="n">
        <x:v>0.1</x:v>
      </x:c>
      <x:c r="F51" s="93" t="n">
        <x:v>2</x:v>
      </x:c>
      <x:c r="G51" s="96" t="n">
        <x:v>0.7</x:v>
      </x:c>
      <x:c r="H51" s="96" t="n">
        <x:v>1.2</x:v>
      </x:c>
      <x:c r="I51" s="31"/>
      <x:c r="J51" s="31"/>
      <x:c r="K51" s="31"/>
      <x:c r="L51" s="31"/>
    </x:row>
    <x:row r="52" ht="21" customHeight="1">
      <x:c r="A52" s="31" t="str">
        <x:v>CMP48</x:v>
      </x:c>
      <x:c r="B52" s="31" t="str">
        <x:v>Power ramp</x:v>
      </x:c>
      <x:c r="C52" s="64" t="n">
        <x:v>1500</x:v>
      </x:c>
      <x:c r="D52" s="64" t="n">
        <x:v>270</x:v>
      </x:c>
      <x:c r="E52" s="93" t="n">
        <x:v>0.1</x:v>
      </x:c>
      <x:c r="F52" s="93" t="n">
        <x:v>1.578125</x:v>
      </x:c>
      <x:c r="G52" s="96" t="n">
        <x:v>0.7</x:v>
      </x:c>
      <x:c r="H52" s="96" t="n">
        <x:v>1.2</x:v>
      </x:c>
      <x:c r="I52" s="31"/>
      <x:c r="J52" s="31"/>
      <x:c r="K52" s="31"/>
      <x:c r="L52" s="31"/>
    </x:row>
    <x:row r="53" ht="21" customHeight="1">
      <x:c r="A53" s="31"/>
      <x:c r="B53" s="31"/>
      <x:c r="C53" s="31"/>
      <x:c r="D53" s="31"/>
      <x:c r="E53" s="31"/>
      <x:c r="F53" s="31"/>
      <x:c r="G53" s="31"/>
      <x:c r="H53" s="31"/>
      <x:c r="I53" s="31"/>
      <x:c r="J53" s="31"/>
      <x:c r="K53" s="31"/>
      <x:c r="L53" s="31"/>
    </x:row>
    <x:row r="54" ht="21" customHeight="1">
      <x:c r="A54" s="43" t="str">
        <x:v>Power-ramp parameters (shared by CMP32, CMP44, CMP46 and CMP48)</x:v>
      </x:c>
      <x:c r="B54" s="43"/>
      <x:c r="C54" s="43"/>
      <x:c r="D54" s="43"/>
      <x:c r="E54" s="43"/>
      <x:c r="F54" s="43"/>
      <x:c r="G54" s="43"/>
      <x:c r="H54" s="43"/>
      <x:c r="I54" s="43"/>
      <x:c r="J54" s="43"/>
      <x:c r="K54" s="43"/>
      <x:c r="L54" s="43"/>
    </x:row>
    <x:row r="55" ht="21" customHeight="1">
      <x:c r="A55" s="31" t="str">
        <x:v>Lower exponent</x:v>
      </x:c>
      <x:c r="B55" s="31" t="n">
        <x:v>2.5</x:v>
      </x:c>
      <x:c r="C55" s="31"/>
      <x:c r="D55" s="31"/>
      <x:c r="E55" s="31"/>
      <x:c r="F55" s="31"/>
      <x:c r="G55" s="31"/>
      <x:c r="H55" s="31"/>
      <x:c r="I55" s="31"/>
      <x:c r="J55" s="31"/>
      <x:c r="K55" s="31"/>
      <x:c r="L55" s="31"/>
    </x:row>
    <x:row r="56" ht="21" customHeight="1">
      <x:c r="A56" s="31" t="str">
        <x:v>Upper exponent</x:v>
      </x:c>
      <x:c r="B56" s="31" t="n">
        <x:v>0.6</x:v>
      </x:c>
      <x:c r="C56" s="31"/>
      <x:c r="D56" s="31"/>
      <x:c r="E56" s="31"/>
      <x:c r="F56" s="31"/>
      <x:c r="G56" s="31"/>
      <x:c r="H56" s="31"/>
      <x:c r="I56" s="31"/>
      <x:c r="J56" s="31"/>
      <x:c r="K56" s="31"/>
      <x:c r="L56" s="31"/>
    </x:row>
    <x:row r="57" ht="21" customHeight="1">
      <x:c r="A57" s="31" t="str">
        <x:v>Upper intercept</x:v>
      </x:c>
      <x:c r="B57" s="31" t="n">
        <x:v>0.2</x:v>
      </x:c>
      <x:c r="C57" s="31"/>
      <x:c r="D57" s="31"/>
      <x:c r="E57" s="31"/>
      <x:c r="F57" s="31"/>
      <x:c r="G57" s="31"/>
      <x:c r="H57" s="31"/>
      <x:c r="I57" s="31"/>
      <x:c r="J57" s="31"/>
      <x:c r="K57" s="31"/>
      <x:c r="L57" s="31"/>
    </x:row>
    <x:row r="58" ht="21" customHeight="1">
      <x:c r="A58" s="31"/>
      <x:c r="B58" s="31"/>
      <x:c r="C58" s="31"/>
      <x:c r="D58" s="31"/>
      <x:c r="E58" s="31"/>
      <x:c r="F58" s="31"/>
      <x:c r="G58" s="31"/>
      <x:c r="H58" s="31"/>
      <x:c r="I58" s="31"/>
      <x:c r="J58" s="31"/>
      <x:c r="K58" s="31"/>
      <x:c r="L58" s="31"/>
    </x:row>
    <x:row r="59" ht="21" customHeight="1">
      <x:c r="A59" s="43" t="str">
        <x:v>For x = (I − limit) / (trigger − limit), raw TAC below the trigger = minimum + (target − minimum) × x^2.5.</x:v>
      </x:c>
      <x:c r="B59" s="43"/>
      <x:c r="C59" s="43"/>
      <x:c r="D59" s="43"/>
      <x:c r="E59" s="43"/>
      <x:c r="F59" s="43"/>
      <x:c r="G59" s="43"/>
      <x:c r="H59" s="43"/>
      <x:c r="I59" s="43"/>
      <x:c r="J59" s="43"/>
      <x:c r="K59" s="43"/>
      <x:c r="L59" s="43"/>
    </x:row>
    <x:row r="60" ht="21" customHeight="1">
      <x:c r="A60" s="43" t="str">
        <x:v>At or above the trigger, raw TAC = target × (0.2 + 0.8 × x)^0.6. This upper branch continues to increase.</x:v>
      </x:c>
      <x:c r="B60" s="43"/>
      <x:c r="C60" s="43"/>
      <x:c r="D60" s="43"/>
      <x:c r="E60" s="43"/>
      <x:c r="F60" s="43"/>
      <x:c r="G60" s="43"/>
      <x:c r="H60" s="43"/>
      <x:c r="I60" s="43"/>
      <x:c r="J60" s="43"/>
      <x:c r="K60" s="43"/>
      <x:c r="L60" s="43"/>
    </x:row>
    <x:row r="61" ht="21" customHeight="1">
      <x:c r="A61" s="31"/>
      <x:c r="B61" s="31"/>
      <x:c r="C61" s="31"/>
      <x:c r="D61" s="31"/>
      <x:c r="E61" s="31"/>
      <x:c r="F61" s="31"/>
      <x:c r="G61" s="31"/>
      <x:c r="H61" s="31"/>
      <x:c r="I61" s="31"/>
      <x:c r="J61" s="31"/>
      <x:c r="K61" s="31"/>
      <x:c r="L61" s="31"/>
    </x:row>
    <x:row r="62" ht="21" customHeight="1">
      <x:c r="A62" s="43" t="str">
        <x:v>Parameter source: SC14-MSE-2026-RC1, candidate_mps_500.csv and the saved refinement controls.</x:v>
      </x:c>
      <x:c r="B62" s="43"/>
      <x:c r="C62" s="43"/>
      <x:c r="D62" s="43"/>
      <x:c r="E62" s="43"/>
      <x:c r="F62" s="43"/>
      <x:c r="G62" s="43"/>
      <x:c r="H62" s="43"/>
      <x:c r="I62" s="43"/>
      <x:c r="J62" s="43"/>
      <x:c r="K62" s="43"/>
      <x:c r="L62" s="43"/>
    </x:row>
    <x:row r="63" ht="21" customHeight="1">
      <x:c r="A63" s="31" t="str">
        <x:v>https://sprfmo.github.io/SC14_JM/tac-advice-2027-2028.html</x:v>
      </x:c>
      <x:c r="B63" s="31"/>
      <x:c r="C63" s="31"/>
      <x:c r="D63" s="31"/>
      <x:c r="E63" s="31"/>
      <x:c r="F63" s="31"/>
      <x:c r="G63" s="31"/>
      <x:c r="H63" s="31"/>
      <x:c r="I63" s="31"/>
      <x:c r="J63" s="31"/>
      <x:c r="K63" s="31"/>
      <x:c r="L63" s="31"/>
    </x:row>
    <x:row r="64" ht="21" customHeight="1">
      <x:c r="A64" s="31"/>
      <x:c r="B64" s="31"/>
      <x:c r="C64" s="31"/>
      <x:c r="D64" s="31"/>
      <x:c r="E64" s="31"/>
      <x:c r="F64" s="31"/>
      <x:c r="G64" s="31"/>
      <x:c r="H64" s="31"/>
      <x:c r="I64" s="31"/>
      <x:c r="J64" s="31"/>
      <x:c r="K64" s="31"/>
      <x:c r="L64" s="31"/>
    </x:row>
    <x:row r="65" ht="21" customHeight="1">
      <x:c r="A65" s="31"/>
      <x:c r="B65" s="31"/>
      <x:c r="C65" s="31"/>
      <x:c r="D65" s="31"/>
      <x:c r="E65" s="31"/>
      <x:c r="F65" s="31"/>
      <x:c r="G65" s="31"/>
      <x:c r="H65" s="31"/>
      <x:c r="I65" s="31"/>
      <x:c r="J65" s="31"/>
      <x:c r="K65" s="31"/>
      <x:c r="L65" s="31"/>
    </x:row>
    <x:row r="66" ht="21" customHeight="1">
      <x:c r="A66"/>
      <x:c r="B66"/>
      <x:c r="C66"/>
      <x:c r="D66"/>
      <x:c r="E66"/>
      <x:c r="F66"/>
      <x:c r="G66"/>
      <x:c r="H66"/>
      <x:c r="I66"/>
      <x:c r="J66"/>
      <x:c r="K66"/>
      <x:c r="L66"/>
    </x:row>
    <x:row r="67" ht="21" customHeight="1">
      <x:c r="A67"/>
      <x:c r="B67"/>
      <x:c r="C67"/>
      <x:c r="D67"/>
      <x:c r="E67"/>
      <x:c r="F67"/>
      <x:c r="G67"/>
      <x:c r="H67"/>
      <x:c r="I67"/>
      <x:c r="J67"/>
      <x:c r="K67"/>
      <x:c r="L67"/>
    </x:row>
    <x:row r="68" ht="21" customHeight="1">
      <x:c r="A68"/>
      <x:c r="B68"/>
      <x:c r="C68"/>
      <x:c r="D68"/>
      <x:c r="E68"/>
      <x:c r="F68"/>
      <x:c r="G68"/>
      <x:c r="H68"/>
      <x:c r="I68"/>
      <x:c r="J68"/>
      <x:c r="K68"/>
      <x:c r="L68"/>
    </x:row>
    <x:row r="69" ht="21" customHeight="1">
      <x:c r="A69"/>
      <x:c r="B69"/>
      <x:c r="C69"/>
      <x:c r="D69"/>
      <x:c r="E69"/>
      <x:c r="F69"/>
      <x:c r="G69"/>
      <x:c r="H69"/>
      <x:c r="I69"/>
      <x:c r="J69"/>
      <x:c r="K69"/>
      <x:c r="L69"/>
    </x:row>
    <x:row r="70" ht="21" customHeight="1">
      <x:c r="A70"/>
      <x:c r="B70"/>
      <x:c r="C70"/>
      <x:c r="D70"/>
      <x:c r="E70"/>
      <x:c r="F70"/>
      <x:c r="G70"/>
      <x:c r="H70"/>
      <x:c r="I70"/>
      <x:c r="J70"/>
      <x:c r="K70"/>
      <x:c r="L70"/>
    </x:row>
    <x:row r="71" ht="21" customHeight="1">
      <x:c r="A71"/>
      <x:c r="B71"/>
      <x:c r="C71"/>
      <x:c r="D71"/>
      <x:c r="E71"/>
      <x:c r="F71"/>
      <x:c r="G71"/>
      <x:c r="H71"/>
      <x:c r="I71"/>
      <x:c r="J71"/>
      <x:c r="K71"/>
      <x:c r="L71"/>
    </x:row>
    <x:row r="72" ht="21" customHeight="1">
      <x:c r="A72"/>
      <x:c r="B72"/>
      <x:c r="C72"/>
      <x:c r="D72"/>
      <x:c r="E72"/>
      <x:c r="F72"/>
      <x:c r="G72"/>
      <x:c r="H72"/>
      <x:c r="I72"/>
      <x:c r="J72"/>
      <x:c r="K72"/>
      <x:c r="L72"/>
    </x:row>
  </x:sheetData>
  <x:conditionalFormatting sqref="L25:L48">
    <x:cfRule type="containsText" dxfId="1" priority="1" operator="containsText" text="limit"/>
  </x:conditionalFormatting>
  <x:conditionalFormatting sqref="L23:L42">
    <x:cfRule type="containsText" dxfId="3" priority="2" operator="containsText" text="limit"/>
    <x:cfRule type="containsText" dxfId="5" priority="3" operator="containsText" text="limit"/>
  </x:conditionalFormatting>
  <x:pageMargins left="0.7" right="0.7" top="0.75" bottom="0.75" header="0.3" footer="0.3"/>
</x:worksheet>
</file>